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30" activeTab="0"/>
  </bookViews>
  <sheets>
    <sheet name="LINCENSE" sheetId="1" r:id="rId1"/>
    <sheet name="Input Sheet" sheetId="2" r:id="rId2"/>
    <sheet name="CashFlows" sheetId="3" r:id="rId3"/>
    <sheet name="Sale" sheetId="4" r:id="rId4"/>
    <sheet name="IRR-NPV" sheetId="5" r:id="rId5"/>
  </sheets>
  <definedNames>
    <definedName name="Location">'Input Sheet'!$E$5</definedName>
    <definedName name="Name">'Input Sheet'!$E$4</definedName>
    <definedName name="Prepared_By">'Input Sheet'!$E$8</definedName>
    <definedName name="_xlnm.Print_Area" localSheetId="2">'CashFlows'!$A$1:$P$70</definedName>
    <definedName name="_xlnm.Print_Area" localSheetId="1">'Input Sheet'!$B$1:$P$61</definedName>
    <definedName name="_xlnm.Print_Area" localSheetId="3">'Sale'!$C$1:$M$40</definedName>
    <definedName name="Purpose_of_Analysis">'Input Sheet'!$E$7</definedName>
    <definedName name="Type_of_Property">'Input Sheet'!$E$6</definedName>
  </definedNames>
  <calcPr fullCalcOnLoad="1" iterate="1" iterateCount="100" iterateDelta="0.001"/>
</workbook>
</file>

<file path=xl/sharedStrings.xml><?xml version="1.0" encoding="utf-8"?>
<sst xmlns="http://schemas.openxmlformats.org/spreadsheetml/2006/main" count="330" uniqueCount="183">
  <si>
    <t>Property Name</t>
  </si>
  <si>
    <t>Location</t>
  </si>
  <si>
    <t>Type of Property</t>
  </si>
  <si>
    <t>Improvements</t>
  </si>
  <si>
    <t>Personal Property</t>
  </si>
  <si>
    <t>Prepared By</t>
  </si>
  <si>
    <t>Date Prepared</t>
  </si>
  <si>
    <t>1st Mortgage</t>
  </si>
  <si>
    <t>2nd Mortgage</t>
  </si>
  <si>
    <t>Amount</t>
  </si>
  <si>
    <t xml:space="preserve">  Value</t>
  </si>
  <si>
    <t>Interest Rate</t>
  </si>
  <si>
    <t xml:space="preserve">  C. R. Method</t>
  </si>
  <si>
    <t>SL</t>
  </si>
  <si>
    <t>Amortization Period</t>
  </si>
  <si>
    <t xml:space="preserve">  Useful Life</t>
  </si>
  <si>
    <t>Loan Term</t>
  </si>
  <si>
    <t xml:space="preserve">  In Service Date</t>
  </si>
  <si>
    <t>Payments/Year</t>
  </si>
  <si>
    <t xml:space="preserve">  Date of Sale</t>
  </si>
  <si>
    <t>Periodic Payment</t>
  </si>
  <si>
    <t>Annual Debt Service</t>
  </si>
  <si>
    <t>Loan Fees/Costs</t>
  </si>
  <si>
    <t>-Vacancy &amp; Credit Losses</t>
  </si>
  <si>
    <t>+Other Income (collectable)</t>
  </si>
  <si>
    <t>Principal Balance - 1st Mortgage</t>
  </si>
  <si>
    <t>Principal Balance - 2nd Mortgage</t>
  </si>
  <si>
    <t>TOTAL UNPAID BALANCE</t>
  </si>
  <si>
    <t>$</t>
  </si>
  <si>
    <t>0</t>
  </si>
  <si>
    <t>O</t>
  </si>
  <si>
    <t>Name</t>
  </si>
  <si>
    <t>Purpose of Analysis</t>
  </si>
  <si>
    <t>Size (Square feet or Number of Units)</t>
  </si>
  <si>
    <t>Year 1</t>
  </si>
  <si>
    <t>Year 2</t>
  </si>
  <si>
    <t>Year 3</t>
  </si>
  <si>
    <t>Year 4</t>
  </si>
  <si>
    <t>Year 5</t>
  </si>
  <si>
    <t>Year 6</t>
  </si>
  <si>
    <t>Year 7</t>
  </si>
  <si>
    <t>Year 8</t>
  </si>
  <si>
    <t>Year 9</t>
  </si>
  <si>
    <t>Year 10</t>
  </si>
  <si>
    <t>Year 11</t>
  </si>
  <si>
    <t>Real Estate Taxes</t>
  </si>
  <si>
    <t>Personal Property Taxes</t>
  </si>
  <si>
    <t>Property Insurance</t>
  </si>
  <si>
    <t>Off Site Management</t>
  </si>
  <si>
    <t>Payroll</t>
  </si>
  <si>
    <t>Expenses/Benefits</t>
  </si>
  <si>
    <t>Repairs and Maintenance</t>
  </si>
  <si>
    <t>Utilities</t>
  </si>
  <si>
    <t>Licenses/Permits</t>
  </si>
  <si>
    <t>Advertising</t>
  </si>
  <si>
    <t>Supplies</t>
  </si>
  <si>
    <t>Miscellaneous Contract Services</t>
  </si>
  <si>
    <t>Payments Per Year</t>
  </si>
  <si>
    <t>Ordinary Income Marginal Tax Rate</t>
  </si>
  <si>
    <t>Capital Gains Tax Rate</t>
  </si>
  <si>
    <t>Cost Recovery Recapture Tax Rate</t>
  </si>
  <si>
    <t>Payroll Taxes/Worker's Compensation</t>
  </si>
  <si>
    <t>Accounting and Legal</t>
  </si>
  <si>
    <t>POTENTIAL RENTAL INCOME</t>
  </si>
  <si>
    <t>OPERATING EXPENSES</t>
  </si>
  <si>
    <t>TOTAL OPERATING EXPENSES</t>
  </si>
  <si>
    <t>NET OPERATING INCOME</t>
  </si>
  <si>
    <t>-Interest-First Mortgage</t>
  </si>
  <si>
    <t>-Interest-Second Mortgage</t>
  </si>
  <si>
    <t>-Cost Recovery-Improvements</t>
  </si>
  <si>
    <t>-Cost Recovery-Personal Property</t>
  </si>
  <si>
    <t>-Loan Costs Amortization</t>
  </si>
  <si>
    <t>END OF YEAR</t>
  </si>
  <si>
    <t>-Annual Debt Service</t>
  </si>
  <si>
    <t>CASH FLOW BEFORE TAXES</t>
  </si>
  <si>
    <t>CASH FLOW AFTER TAXES</t>
  </si>
  <si>
    <t>TAXABLE INCOME</t>
  </si>
  <si>
    <t>Acquisition Costs</t>
  </si>
  <si>
    <t>Total Acquisition Basis</t>
  </si>
  <si>
    <t>End of Year:</t>
  </si>
  <si>
    <t>Size of Property (sf/units)</t>
  </si>
  <si>
    <t>Prepared by</t>
  </si>
  <si>
    <t>CASH FLOW</t>
  </si>
  <si>
    <t>EFFECTIVE RENTAL INCOME</t>
  </si>
  <si>
    <t>GROSS OPERATING INCOME</t>
  </si>
  <si>
    <t>REAL ESTATE TAXABLE INCOME</t>
  </si>
  <si>
    <t>-</t>
  </si>
  <si>
    <t>CALCULATION OF SALE PROCEEDS</t>
  </si>
  <si>
    <t>12 Months % age</t>
  </si>
  <si>
    <t>11.5 Months % age</t>
  </si>
  <si>
    <t>Property Assumptions</t>
  </si>
  <si>
    <t>Financing Assumptions</t>
  </si>
  <si>
    <t>Investor/Owner Assumptions</t>
  </si>
  <si>
    <t>IRR =</t>
  </si>
  <si>
    <t>EOY</t>
  </si>
  <si>
    <t>Before Tax</t>
  </si>
  <si>
    <t>After Tax</t>
  </si>
  <si>
    <t>NPV @</t>
  </si>
  <si>
    <t>=</t>
  </si>
  <si>
    <t>End of Year</t>
  </si>
  <si>
    <t>CALCULATION OF ADJUSTED BASIS</t>
  </si>
  <si>
    <t>CALCULATION OF CAPITAL GAIN ON SALE</t>
  </si>
  <si>
    <t>ITEMS TAXED AS ORDINARY INCOME</t>
  </si>
  <si>
    <t>Cash Sale Worksheet</t>
  </si>
  <si>
    <t>MORTGAGE BALANCES</t>
  </si>
  <si>
    <t>Useful Life of Improvements (Years)</t>
  </si>
  <si>
    <t>Useful Life of Personal Property (Years)</t>
  </si>
  <si>
    <t xml:space="preserve">Potential Rental Income and Escalations </t>
  </si>
  <si>
    <t>Potential Rental Income</t>
  </si>
  <si>
    <t>Other Income (Collectable)</t>
  </si>
  <si>
    <t>Operating Expenses and Escalations</t>
  </si>
  <si>
    <t xml:space="preserve">Total Operating Expenses </t>
  </si>
  <si>
    <t>Cash Flow Analysis Worksheet</t>
  </si>
  <si>
    <t>Plus Acquisition Costs</t>
  </si>
  <si>
    <t>Plus Loan Costs</t>
  </si>
  <si>
    <t>Minus Mortgages</t>
  </si>
  <si>
    <t>Equals Initial Investment</t>
  </si>
  <si>
    <t>MORTGAGE DATA</t>
  </si>
  <si>
    <t>COST RECOVERY DATA</t>
  </si>
  <si>
    <t>BASIS DATA</t>
  </si>
  <si>
    <t>NET OPERATING INCOME (LINE 8)</t>
  </si>
  <si>
    <t>-Tax Liability (Savings) (Line 17 )</t>
  </si>
  <si>
    <t>PROJECTED SALES PRICE (Rounded to nearest 000)</t>
  </si>
  <si>
    <t xml:space="preserve">Personal Property Taxes </t>
  </si>
  <si>
    <t xml:space="preserve">Property Insurance  </t>
  </si>
  <si>
    <t xml:space="preserve">Off Site Management  </t>
  </si>
  <si>
    <t xml:space="preserve">Payroll  </t>
  </si>
  <si>
    <t xml:space="preserve">Taxes/Worker's Compensation </t>
  </si>
  <si>
    <t>Accounting  and Legal</t>
  </si>
  <si>
    <t>Disposition Price</t>
  </si>
  <si>
    <t>Yr 1 total amount and annual % changes</t>
  </si>
  <si>
    <t>Yr 1 per SF or per unit and annual % changes</t>
  </si>
  <si>
    <t>Total amount per year</t>
  </si>
  <si>
    <t>% of Gross Operating Income</t>
  </si>
  <si>
    <t>Itemized sum</t>
  </si>
  <si>
    <t>Cap Rate</t>
  </si>
  <si>
    <t>Annual Growth Rate</t>
  </si>
  <si>
    <t>Dollar Amount</t>
  </si>
  <si>
    <t>Residential</t>
  </si>
  <si>
    <t>Non-Residential (Commercial)</t>
  </si>
  <si>
    <t>Percent of Acquisition Basis</t>
  </si>
  <si>
    <t>Assessed/Appraised Value of Land</t>
  </si>
  <si>
    <t>Assessed/Appraised Value of Improvements</t>
  </si>
  <si>
    <t>Assessed/Appraised Value of Personal Property</t>
  </si>
  <si>
    <t>Loan to Purchase Price Ratio</t>
  </si>
  <si>
    <t>Percent of Loan Amount</t>
  </si>
  <si>
    <t>One</t>
  </si>
  <si>
    <t>Two</t>
  </si>
  <si>
    <t>Four</t>
  </si>
  <si>
    <t>Twelve</t>
  </si>
  <si>
    <t>Percent of Disposition Price</t>
  </si>
  <si>
    <t>Disposition Cost of Sale</t>
  </si>
  <si>
    <t>Loan Costs</t>
  </si>
  <si>
    <t>Loan Amount</t>
  </si>
  <si>
    <t>Amortization Period (Years)</t>
  </si>
  <si>
    <t>Loan Term (Years)</t>
  </si>
  <si>
    <t>Anticipated Holding Period (1 - 10 Years)</t>
  </si>
  <si>
    <r>
      <t xml:space="preserve">Annual Vacancy Rates </t>
    </r>
    <r>
      <rPr>
        <sz val="11"/>
        <color indexed="8"/>
        <rFont val="Arial"/>
        <family val="2"/>
      </rPr>
      <t>(Percent of Potential Rental Income)</t>
    </r>
  </si>
  <si>
    <t>Percent of Acquisition Price</t>
  </si>
  <si>
    <t>Basis at Acquisition</t>
  </si>
  <si>
    <t>+Capital Additions</t>
  </si>
  <si>
    <t>-Cost Recovery (Depreciation) Taken</t>
  </si>
  <si>
    <t>-Basis in Partial Sales</t>
  </si>
  <si>
    <t>=Adjusted Basis at Sale</t>
  </si>
  <si>
    <t>Sale Price</t>
  </si>
  <si>
    <t>-Costs of Sale</t>
  </si>
  <si>
    <t>-Adjusted Basis at Sale (Line 5)</t>
  </si>
  <si>
    <t>=Gain or (Loss)</t>
  </si>
  <si>
    <t>-Straight Line Cost Recovery (limited to gain)</t>
  </si>
  <si>
    <t>-Suspended Losses</t>
  </si>
  <si>
    <t>=Capital Gain from Appreciation</t>
  </si>
  <si>
    <t>Unamortized  Loan Fees/Costs (negative)</t>
  </si>
  <si>
    <t>+</t>
  </si>
  <si>
    <t>=Ordinary Taxable Income</t>
  </si>
  <si>
    <t xml:space="preserve">Sale Price </t>
  </si>
  <si>
    <t>Cost of Sale</t>
  </si>
  <si>
    <t>-Participaiton Payments on Sale</t>
  </si>
  <si>
    <t>-Mortgage Balance(s)</t>
  </si>
  <si>
    <t>+Balance of Funded Reserves</t>
  </si>
  <si>
    <t>=SALE PROCEEDS BEFORE TAX</t>
  </si>
  <si>
    <t>=SALE PROCEEDS AFTER TAX</t>
  </si>
  <si>
    <t>NOSHOW</t>
  </si>
  <si>
    <t>Acquisition Price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</si>
</sst>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0.0%"/>
    <numFmt numFmtId="167" formatCode="mmmm\-yy"/>
    <numFmt numFmtId="168" formatCode="#0.##%"/>
    <numFmt numFmtId="169" formatCode="_(* #,##0.00000000_);_(* \(#,##0.00000000\);_(* &quot;-&quot;??_);_(@_)"/>
    <numFmt numFmtId="170" formatCode="##.0#%"/>
    <numFmt numFmtId="171" formatCode="&quot;Tax Liability (Savings) @ &quot;0.00%"/>
    <numFmt numFmtId="172" formatCode="0&quot; Years&quot;"/>
    <numFmt numFmtId="173" formatCode="0\ &quot;Years&quot;"/>
    <numFmt numFmtId="174" formatCode="&quot;( &quot;###.####%&quot; of PRI )&quot;"/>
    <numFmt numFmtId="175" formatCode="&quot;23  -Tax (Savings): Ordinary Income at &quot;0%&quot; (Line 16)&quot;"/>
    <numFmt numFmtId="176" formatCode="&quot;24  -Tax: Straight Line Recapture at  &quot;0%&quot;  (Line 11)&quot;"/>
    <numFmt numFmtId="177" formatCode="&quot;25  -Tax on Capital Gains at  &quot;0%&quot; (Line 13)&quot;"/>
    <numFmt numFmtId="178" formatCode="&quot;(At &quot;##.##%&quot; cap)&quot;"/>
    <numFmt numFmtId="179" formatCode="0_);\(0\)"/>
    <numFmt numFmtId="180" formatCode="#,##0.00;[Red]#,##0.00"/>
    <numFmt numFmtId="181" formatCode="[$-409]dddd\,\ mmmm\ dd\,\ yyyy"/>
    <numFmt numFmtId="182" formatCode="m/d;@"/>
    <numFmt numFmtId="183" formatCode="#,##0.0_);\(#,##0.0\)"/>
    <numFmt numFmtId="184" formatCode="[$-409]d\-mmm;@"/>
    <numFmt numFmtId="185" formatCode="0.00_);\(0.00\)"/>
    <numFmt numFmtId="186" formatCode="0.0000%"/>
    <numFmt numFmtId="187" formatCode="0.000%"/>
    <numFmt numFmtId="188" formatCode="&quot;$&quot;#,##0.000_);\(&quot;$&quot;#,##0.000\)"/>
    <numFmt numFmtId="189" formatCode="&quot;$&quot;#,##0"/>
    <numFmt numFmtId="190" formatCode="[$-409]mmmm\ d\,\ yyyy;@"/>
    <numFmt numFmtId="191" formatCode="0.0_);\(0.0\)"/>
    <numFmt numFmtId="192" formatCode="[&lt;100]0.00&quot;%&quot;;[&gt;=100]&quot;$&quot;0;General"/>
    <numFmt numFmtId="193" formatCode="[&lt;100]0.00&quot;%&quot;;[&gt;=100]&quot;$&quot;0,000;General"/>
    <numFmt numFmtId="194" formatCode="[&lt;101]0.00&quot;%&quot;;[&gt;=101]&quot;$&quot;0,000;General"/>
    <numFmt numFmtId="195" formatCode="[&lt;100]&quot;$&quot;#.##;[&gt;=100]&quot;$&quot;#,###;General"/>
    <numFmt numFmtId="196" formatCode="[&lt;100]&quot;$&quot;0.00;[&gt;=100]&quot;$&quot;#,###;General"/>
    <numFmt numFmtId="197" formatCode="[&lt;100]0.00&quot;%&quot;;[&gt;=100]&quot;$&quot;#,###;General"/>
    <numFmt numFmtId="198" formatCode="[&lt;100]0.00;[&gt;=100]&quot;$&quot;#,###;General"/>
    <numFmt numFmtId="199" formatCode="&quot;$&quot;0.00"/>
    <numFmt numFmtId="200" formatCode="&quot;$&quot;0"/>
    <numFmt numFmtId="201" formatCode="&quot;$&quot;#,##0.0000_);\(&quot;$&quot;#,##0.0000\)"/>
    <numFmt numFmtId="202" formatCode="&quot;$&quot;#,##0.00000_);\(&quot;$&quot;#,##0.00000\)"/>
    <numFmt numFmtId="203" formatCode="&quot;$&quot;#,##0.000000_);\(&quot;$&quot;#,##0.000000\)"/>
    <numFmt numFmtId="204" formatCode="&quot;$&quot;#,##0.0000000_);\(&quot;$&quot;#,##0.0000000\)"/>
    <numFmt numFmtId="205" formatCode="&quot;$&quot;#,##0.00000000_);\(&quot;$&quot;#,##0.00000000\)"/>
    <numFmt numFmtId="206" formatCode="&quot;$&quot;#,##0.0_);\(&quot;$&quot;#,##0.0\)"/>
  </numFmts>
  <fonts count="41">
    <font>
      <sz val="9"/>
      <name val="Arial"/>
      <family val="2"/>
    </font>
    <font>
      <b/>
      <sz val="10"/>
      <name val="Arial"/>
      <family val="0"/>
    </font>
    <font>
      <i/>
      <sz val="10"/>
      <name val="Arial"/>
      <family val="0"/>
    </font>
    <font>
      <b/>
      <i/>
      <sz val="10"/>
      <name val="Arial"/>
      <family val="0"/>
    </font>
    <font>
      <sz val="10"/>
      <name val="Arial"/>
      <family val="0"/>
    </font>
    <font>
      <u val="single"/>
      <sz val="7.2"/>
      <color indexed="36"/>
      <name val="Arial"/>
      <family val="2"/>
    </font>
    <font>
      <u val="single"/>
      <sz val="7.2"/>
      <color indexed="12"/>
      <name val="Arial"/>
      <family val="2"/>
    </font>
    <font>
      <sz val="11"/>
      <name val="Trebuchet MS"/>
      <family val="0"/>
    </font>
    <font>
      <sz val="10"/>
      <color indexed="63"/>
      <name val="Arial"/>
      <family val="2"/>
    </font>
    <font>
      <b/>
      <sz val="8"/>
      <color indexed="63"/>
      <name val="Arial"/>
      <family val="2"/>
    </font>
    <font>
      <sz val="11"/>
      <name val="Arial"/>
      <family val="2"/>
    </font>
    <font>
      <sz val="8"/>
      <name val="Tahoma"/>
      <family val="2"/>
    </font>
    <font>
      <sz val="11"/>
      <color indexed="8"/>
      <name val="Arial"/>
      <family val="2"/>
    </font>
    <font>
      <b/>
      <sz val="11"/>
      <color indexed="8"/>
      <name val="Arial"/>
      <family val="2"/>
    </font>
    <font>
      <b/>
      <sz val="11"/>
      <color indexed="8"/>
      <name val="Trebuchet MS"/>
      <family val="0"/>
    </font>
    <font>
      <sz val="19"/>
      <color indexed="8"/>
      <name val="Arial"/>
      <family val="2"/>
    </font>
    <font>
      <sz val="11"/>
      <color indexed="8"/>
      <name val="Trebuchet MS"/>
      <family val="2"/>
    </font>
    <font>
      <b/>
      <sz val="12"/>
      <color indexed="8"/>
      <name val="Trebuchet MS"/>
      <family val="2"/>
    </font>
    <font>
      <sz val="10"/>
      <color indexed="8"/>
      <name val="Arial"/>
      <family val="2"/>
    </font>
    <font>
      <b/>
      <sz val="14"/>
      <color indexed="8"/>
      <name val="Trebuchet MS"/>
      <family val="0"/>
    </font>
    <font>
      <sz val="9"/>
      <color indexed="8"/>
      <name val="Arial"/>
      <family val="2"/>
    </font>
    <font>
      <b/>
      <sz val="24"/>
      <color indexed="8"/>
      <name val="Arial"/>
      <family val="2"/>
    </font>
    <font>
      <b/>
      <sz val="12"/>
      <color indexed="8"/>
      <name val="Arial"/>
      <family val="2"/>
    </font>
    <font>
      <b/>
      <sz val="14"/>
      <color indexed="8"/>
      <name val="Arial"/>
      <family val="2"/>
    </font>
    <font>
      <sz val="8"/>
      <color indexed="8"/>
      <name val="Arial"/>
      <family val="2"/>
    </font>
    <font>
      <b/>
      <sz val="9"/>
      <color indexed="8"/>
      <name val="Arial"/>
      <family val="2"/>
    </font>
    <font>
      <i/>
      <sz val="9"/>
      <color indexed="8"/>
      <name val="Arial"/>
      <family val="2"/>
    </font>
    <font>
      <sz val="7"/>
      <color indexed="8"/>
      <name val="Arial"/>
      <family val="2"/>
    </font>
    <font>
      <b/>
      <sz val="8"/>
      <color indexed="8"/>
      <name val="Arial"/>
      <family val="2"/>
    </font>
    <font>
      <b/>
      <sz val="20"/>
      <color indexed="8"/>
      <name val="Times New Roman"/>
      <family val="1"/>
    </font>
    <font>
      <sz val="20"/>
      <color indexed="8"/>
      <name val="Times New Roman"/>
      <family val="1"/>
    </font>
    <font>
      <b/>
      <sz val="28"/>
      <color indexed="8"/>
      <name val="Arial"/>
      <family val="2"/>
    </font>
    <font>
      <b/>
      <sz val="18"/>
      <color indexed="8"/>
      <name val="Arial"/>
      <family val="2"/>
    </font>
    <font>
      <b/>
      <sz val="22"/>
      <color indexed="8"/>
      <name val="Arial"/>
      <family val="2"/>
    </font>
    <font>
      <i/>
      <sz val="19"/>
      <color indexed="8"/>
      <name val="Arial"/>
      <family val="2"/>
    </font>
    <font>
      <sz val="24"/>
      <color indexed="8"/>
      <name val="Arial"/>
      <family val="2"/>
    </font>
    <font>
      <i/>
      <sz val="19"/>
      <color indexed="8"/>
      <name val="Trebuchet MS"/>
      <family val="0"/>
    </font>
    <font>
      <sz val="24"/>
      <name val="Arial"/>
      <family val="2"/>
    </font>
    <font>
      <i/>
      <sz val="19"/>
      <name val="Arial"/>
      <family val="2"/>
    </font>
    <font>
      <sz val="24"/>
      <color indexed="8"/>
      <name val="Trebuchet MS"/>
      <family val="0"/>
    </font>
    <font>
      <sz val="18"/>
      <name val="Trebuchet MS"/>
      <family val="2"/>
    </font>
  </fonts>
  <fills count="7">
    <fill>
      <patternFill/>
    </fill>
    <fill>
      <patternFill patternType="gray125"/>
    </fill>
    <fill>
      <patternFill patternType="solid">
        <fgColor indexed="44"/>
        <bgColor indexed="64"/>
      </patternFill>
    </fill>
    <fill>
      <patternFill patternType="solid">
        <fgColor indexed="14"/>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30">
    <border>
      <left/>
      <right/>
      <top/>
      <bottom/>
      <diagonal/>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style="thick"/>
      <top>
        <color indexed="63"/>
      </top>
      <bottom style="thick"/>
    </border>
    <border>
      <left>
        <color indexed="63"/>
      </left>
      <right>
        <color indexed="63"/>
      </right>
      <top>
        <color indexed="63"/>
      </top>
      <bottom style="thick"/>
    </border>
    <border>
      <left>
        <color indexed="63"/>
      </left>
      <right style="thick"/>
      <top>
        <color indexed="63"/>
      </top>
      <bottom>
        <color indexed="63"/>
      </bottom>
    </border>
    <border>
      <left style="thin">
        <color indexed="23"/>
      </left>
      <right style="thin">
        <color indexed="23"/>
      </right>
      <top style="thin">
        <color indexed="23"/>
      </top>
      <bottom style="thin">
        <color indexed="2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color indexed="55"/>
      </left>
      <right style="thin">
        <color indexed="55"/>
      </right>
      <top style="thin">
        <color indexed="55"/>
      </top>
      <bottom>
        <color indexed="63"/>
      </bottom>
    </border>
    <border>
      <left>
        <color indexed="63"/>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style="thin">
        <color indexed="22"/>
      </top>
      <bottom style="thin">
        <color indexed="55"/>
      </bottom>
    </border>
    <border>
      <left style="thin">
        <color indexed="55"/>
      </left>
      <right style="thin">
        <color indexed="55"/>
      </right>
      <top style="thin">
        <color indexed="55"/>
      </top>
      <bottom style="thin">
        <color indexed="22"/>
      </bottom>
    </border>
    <border>
      <left>
        <color indexed="63"/>
      </left>
      <right>
        <color indexed="63"/>
      </right>
      <top style="thin">
        <color indexed="55"/>
      </top>
      <bottom style="thin">
        <color indexed="55"/>
      </bottom>
    </border>
    <border>
      <left style="thin">
        <color indexed="55"/>
      </left>
      <right>
        <color indexed="63"/>
      </right>
      <top style="thin">
        <color indexed="22"/>
      </top>
      <bottom style="thin">
        <color indexed="22"/>
      </bottom>
    </border>
    <border>
      <left>
        <color indexed="63"/>
      </left>
      <right style="thin">
        <color indexed="55"/>
      </right>
      <top style="thin">
        <color indexed="22"/>
      </top>
      <bottom style="thin">
        <color indexed="22"/>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4" fillId="0" borderId="0">
      <alignment/>
      <protection/>
    </xf>
    <xf numFmtId="9" fontId="4" fillId="0" borderId="0" applyFont="0" applyFill="0" applyBorder="0" applyAlignment="0" applyProtection="0"/>
  </cellStyleXfs>
  <cellXfs count="370">
    <xf numFmtId="0" fontId="0" fillId="0" borderId="0" xfId="0" applyAlignment="1">
      <alignment/>
    </xf>
    <xf numFmtId="179" fontId="12" fillId="2" borderId="1" xfId="21" applyNumberFormat="1" applyFont="1" applyFill="1" applyBorder="1" applyAlignment="1">
      <alignment horizontal="center"/>
      <protection/>
    </xf>
    <xf numFmtId="0" fontId="12" fillId="2" borderId="2" xfId="21" applyFont="1" applyFill="1" applyBorder="1">
      <alignment/>
      <protection/>
    </xf>
    <xf numFmtId="179" fontId="12" fillId="2" borderId="3" xfId="21" applyNumberFormat="1" applyFont="1" applyFill="1" applyBorder="1" applyAlignment="1">
      <alignment horizontal="center"/>
      <protection/>
    </xf>
    <xf numFmtId="0" fontId="12" fillId="2" borderId="3" xfId="21" applyFont="1" applyFill="1" applyBorder="1" applyAlignment="1">
      <alignment/>
      <protection/>
    </xf>
    <xf numFmtId="179" fontId="13" fillId="2" borderId="3" xfId="21" applyNumberFormat="1" applyFont="1" applyFill="1" applyBorder="1" applyAlignment="1">
      <alignment horizontal="center"/>
      <protection/>
    </xf>
    <xf numFmtId="0" fontId="13" fillId="2" borderId="2" xfId="21" applyFont="1" applyFill="1" applyBorder="1">
      <alignment/>
      <protection/>
    </xf>
    <xf numFmtId="49" fontId="13" fillId="2" borderId="3" xfId="21" applyNumberFormat="1" applyFont="1" applyFill="1" applyBorder="1" applyAlignment="1">
      <alignment horizontal="left"/>
      <protection/>
    </xf>
    <xf numFmtId="179" fontId="12" fillId="2" borderId="2" xfId="21" applyNumberFormat="1" applyFont="1" applyFill="1" applyBorder="1" applyAlignment="1">
      <alignment horizontal="center"/>
      <protection/>
    </xf>
    <xf numFmtId="0" fontId="12" fillId="2" borderId="4" xfId="21" applyFont="1" applyFill="1" applyBorder="1">
      <alignment/>
      <protection/>
    </xf>
    <xf numFmtId="0" fontId="12" fillId="2" borderId="3" xfId="21" applyFont="1" applyFill="1" applyBorder="1">
      <alignment/>
      <protection/>
    </xf>
    <xf numFmtId="0" fontId="12" fillId="2" borderId="3" xfId="21" applyFont="1" applyFill="1" applyBorder="1" applyAlignment="1">
      <alignment horizontal="center"/>
      <protection/>
    </xf>
    <xf numFmtId="0" fontId="12" fillId="2" borderId="5" xfId="21" applyFont="1" applyFill="1" applyBorder="1" applyAlignment="1">
      <alignment horizontal="center"/>
      <protection/>
    </xf>
    <xf numFmtId="0" fontId="14" fillId="0" borderId="0" xfId="21" applyFont="1" applyFill="1">
      <alignment/>
      <protection/>
    </xf>
    <xf numFmtId="0" fontId="14" fillId="2" borderId="4" xfId="21" applyFont="1" applyFill="1" applyBorder="1">
      <alignment/>
      <protection/>
    </xf>
    <xf numFmtId="0" fontId="17" fillId="0" borderId="0" xfId="21" applyFont="1" applyFill="1" applyBorder="1">
      <alignment/>
      <protection/>
    </xf>
    <xf numFmtId="0" fontId="17" fillId="0" borderId="0" xfId="21" applyFont="1" applyFill="1">
      <alignment/>
      <protection/>
    </xf>
    <xf numFmtId="0" fontId="19" fillId="0" borderId="0" xfId="21" applyFont="1" applyFill="1" applyBorder="1" applyAlignment="1">
      <alignment horizontal="center"/>
      <protection/>
    </xf>
    <xf numFmtId="0" fontId="19" fillId="0" borderId="0" xfId="21" applyFont="1" applyFill="1" applyAlignment="1">
      <alignment horizontal="center"/>
      <protection/>
    </xf>
    <xf numFmtId="179" fontId="13" fillId="0" borderId="0" xfId="21" applyNumberFormat="1" applyFont="1" applyFill="1" applyBorder="1" applyAlignment="1">
      <alignment horizontal="center"/>
      <protection/>
    </xf>
    <xf numFmtId="0" fontId="13" fillId="0" borderId="0" xfId="21" applyFont="1" applyFill="1" applyBorder="1" applyAlignment="1">
      <alignment horizontal="left"/>
      <protection/>
    </xf>
    <xf numFmtId="0" fontId="19" fillId="0" borderId="0" xfId="21" applyFont="1" applyFill="1">
      <alignment/>
      <protection/>
    </xf>
    <xf numFmtId="0" fontId="18" fillId="0" borderId="0" xfId="21" applyFont="1" applyFill="1">
      <alignment/>
      <protection/>
    </xf>
    <xf numFmtId="179" fontId="13" fillId="3" borderId="3" xfId="21" applyNumberFormat="1" applyFont="1" applyFill="1" applyBorder="1" applyAlignment="1">
      <alignment horizontal="center"/>
      <protection/>
    </xf>
    <xf numFmtId="179" fontId="18" fillId="0" borderId="0" xfId="21" applyNumberFormat="1" applyFont="1" applyFill="1" applyBorder="1" applyAlignment="1">
      <alignment horizontal="center"/>
      <protection/>
    </xf>
    <xf numFmtId="0" fontId="18" fillId="0" borderId="0" xfId="21" applyFont="1" applyFill="1" applyBorder="1" applyAlignment="1">
      <alignment/>
      <protection/>
    </xf>
    <xf numFmtId="179" fontId="18" fillId="0" borderId="0" xfId="21" applyNumberFormat="1" applyFont="1" applyFill="1" applyBorder="1" applyAlignment="1">
      <alignment/>
      <protection/>
    </xf>
    <xf numFmtId="179" fontId="12" fillId="0" borderId="0" xfId="21" applyNumberFormat="1" applyFont="1" applyFill="1" applyBorder="1" applyAlignment="1">
      <alignment horizontal="center"/>
      <protection/>
    </xf>
    <xf numFmtId="0" fontId="12" fillId="0" borderId="0" xfId="21" applyFont="1" applyFill="1" applyBorder="1" applyAlignment="1">
      <alignment/>
      <protection/>
    </xf>
    <xf numFmtId="0" fontId="12" fillId="0" borderId="0" xfId="21" applyFont="1" applyFill="1">
      <alignment/>
      <protection/>
    </xf>
    <xf numFmtId="0" fontId="19" fillId="2" borderId="1" xfId="21" applyFont="1" applyFill="1" applyBorder="1">
      <alignment/>
      <protection/>
    </xf>
    <xf numFmtId="10" fontId="12" fillId="3" borderId="3" xfId="21" applyNumberFormat="1" applyFont="1" applyFill="1" applyBorder="1" applyAlignment="1" applyProtection="1">
      <alignment horizontal="right"/>
      <protection locked="0"/>
    </xf>
    <xf numFmtId="179" fontId="19" fillId="0" borderId="0" xfId="21" applyNumberFormat="1" applyFont="1" applyFill="1" applyBorder="1" applyAlignment="1">
      <alignment horizontal="center"/>
      <protection/>
    </xf>
    <xf numFmtId="1" fontId="13" fillId="3" borderId="3" xfId="21" applyNumberFormat="1" applyFont="1" applyFill="1" applyBorder="1" applyAlignment="1" applyProtection="1">
      <alignment horizontal="center"/>
      <protection locked="0"/>
    </xf>
    <xf numFmtId="198" fontId="12" fillId="3" borderId="3" xfId="21" applyNumberFormat="1" applyFont="1" applyFill="1" applyBorder="1" applyAlignment="1" applyProtection="1">
      <alignment horizontal="right"/>
      <protection locked="0"/>
    </xf>
    <xf numFmtId="0" fontId="17" fillId="0" borderId="0" xfId="21" applyFont="1" applyFill="1">
      <alignment/>
      <protection/>
    </xf>
    <xf numFmtId="0" fontId="17" fillId="0" borderId="0" xfId="21" applyFont="1" applyFill="1" applyBorder="1">
      <alignment/>
      <protection/>
    </xf>
    <xf numFmtId="0" fontId="19" fillId="0" borderId="0" xfId="21" applyFont="1" applyFill="1" applyBorder="1">
      <alignment/>
      <protection/>
    </xf>
    <xf numFmtId="0" fontId="12" fillId="0" borderId="0" xfId="21" applyFont="1" applyFill="1" applyBorder="1" applyAlignment="1">
      <alignment horizontal="center"/>
      <protection/>
    </xf>
    <xf numFmtId="0" fontId="12" fillId="2" borderId="1" xfId="21" applyFont="1" applyFill="1" applyBorder="1">
      <alignment/>
      <protection/>
    </xf>
    <xf numFmtId="0" fontId="18" fillId="0" borderId="0" xfId="21" applyFont="1" applyFill="1" applyBorder="1">
      <alignment/>
      <protection/>
    </xf>
    <xf numFmtId="179" fontId="12" fillId="3" borderId="3" xfId="21" applyNumberFormat="1" applyFont="1" applyFill="1" applyBorder="1" applyProtection="1">
      <alignment/>
      <protection locked="0"/>
    </xf>
    <xf numFmtId="179" fontId="12" fillId="4" borderId="3" xfId="21" applyNumberFormat="1" applyFont="1" applyFill="1" applyBorder="1" applyProtection="1">
      <alignment/>
      <protection/>
    </xf>
    <xf numFmtId="0" fontId="18" fillId="2" borderId="1" xfId="21" applyFont="1" applyFill="1" applyBorder="1">
      <alignment/>
      <protection/>
    </xf>
    <xf numFmtId="179" fontId="12" fillId="3" borderId="3" xfId="21" applyNumberFormat="1" applyFont="1" applyFill="1" applyBorder="1" applyAlignment="1" applyProtection="1">
      <alignment horizontal="right"/>
      <protection locked="0"/>
    </xf>
    <xf numFmtId="0" fontId="14" fillId="0" borderId="0" xfId="21" applyFont="1" applyFill="1" applyBorder="1">
      <alignment/>
      <protection/>
    </xf>
    <xf numFmtId="0" fontId="14" fillId="0" borderId="0" xfId="21" applyFont="1" applyFill="1" applyProtection="1">
      <alignment/>
      <protection locked="0"/>
    </xf>
    <xf numFmtId="179" fontId="14" fillId="0" borderId="0" xfId="21" applyNumberFormat="1" applyFont="1" applyFill="1" applyAlignment="1" applyProtection="1">
      <alignment horizontal="center"/>
      <protection locked="0"/>
    </xf>
    <xf numFmtId="191" fontId="14" fillId="0" borderId="0" xfId="21" applyNumberFormat="1" applyFont="1" applyFill="1" applyAlignment="1" applyProtection="1">
      <alignment horizontal="center"/>
      <protection locked="0"/>
    </xf>
    <xf numFmtId="37" fontId="14" fillId="0" borderId="0" xfId="21" applyNumberFormat="1" applyFont="1" applyFill="1" applyAlignment="1" applyProtection="1">
      <alignment horizontal="center"/>
      <protection locked="0"/>
    </xf>
    <xf numFmtId="3" fontId="20" fillId="0"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3" fontId="21" fillId="0" borderId="0" xfId="0" applyNumberFormat="1" applyFont="1" applyFill="1" applyBorder="1" applyAlignment="1" applyProtection="1" quotePrefix="1">
      <alignment horizontal="left"/>
      <protection/>
    </xf>
    <xf numFmtId="0" fontId="21" fillId="0" borderId="0" xfId="0"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lignment/>
    </xf>
    <xf numFmtId="0" fontId="20" fillId="0" borderId="0" xfId="0" applyFont="1" applyFill="1" applyBorder="1" applyAlignment="1">
      <alignment/>
    </xf>
    <xf numFmtId="3" fontId="20" fillId="0" borderId="0" xfId="0" applyNumberFormat="1" applyFont="1" applyFill="1" applyBorder="1" applyAlignment="1" applyProtection="1">
      <alignment/>
      <protection/>
    </xf>
    <xf numFmtId="3" fontId="22" fillId="0" borderId="0" xfId="0" applyNumberFormat="1" applyFont="1" applyFill="1" applyBorder="1" applyAlignment="1" applyProtection="1">
      <alignment/>
      <protection/>
    </xf>
    <xf numFmtId="0" fontId="22" fillId="0" borderId="0" xfId="0" applyFont="1" applyFill="1" applyBorder="1" applyAlignment="1" applyProtection="1">
      <alignment horizontal="centerContinuous"/>
      <protection/>
    </xf>
    <xf numFmtId="0" fontId="22" fillId="0" borderId="0" xfId="0" applyFont="1" applyFill="1" applyBorder="1" applyAlignment="1">
      <alignment horizontal="centerContinuous"/>
    </xf>
    <xf numFmtId="0" fontId="22" fillId="0" borderId="0" xfId="0" applyFont="1" applyFill="1" applyBorder="1" applyAlignment="1">
      <alignment/>
    </xf>
    <xf numFmtId="0" fontId="22" fillId="0" borderId="0" xfId="0" applyFont="1" applyFill="1" applyBorder="1" applyAlignment="1">
      <alignment horizontal="left"/>
    </xf>
    <xf numFmtId="15" fontId="22" fillId="0" borderId="0" xfId="0" applyNumberFormat="1" applyFont="1" applyFill="1" applyBorder="1" applyAlignment="1" applyProtection="1">
      <alignment horizontal="left"/>
      <protection locked="0"/>
    </xf>
    <xf numFmtId="3" fontId="23" fillId="0" borderId="0" xfId="0" applyNumberFormat="1" applyFont="1" applyFill="1" applyBorder="1" applyAlignment="1" applyProtection="1">
      <alignment/>
      <protection/>
    </xf>
    <xf numFmtId="0" fontId="23" fillId="0" borderId="0" xfId="0" applyFont="1" applyFill="1" applyBorder="1" applyAlignment="1" applyProtection="1">
      <alignment/>
      <protection locked="0"/>
    </xf>
    <xf numFmtId="0" fontId="23" fillId="0" borderId="0" xfId="0" applyFont="1" applyFill="1" applyBorder="1" applyAlignment="1">
      <alignment/>
    </xf>
    <xf numFmtId="3" fontId="13" fillId="0" borderId="6" xfId="0" applyNumberFormat="1" applyFont="1" applyFill="1" applyBorder="1" applyAlignment="1" applyProtection="1">
      <alignment horizontal="center"/>
      <protection/>
    </xf>
    <xf numFmtId="0" fontId="13" fillId="0" borderId="6" xfId="0" applyFont="1" applyFill="1" applyBorder="1" applyAlignment="1">
      <alignment horizontal="center"/>
    </xf>
    <xf numFmtId="3" fontId="13" fillId="0" borderId="0" xfId="0" applyNumberFormat="1" applyFont="1" applyFill="1" applyBorder="1" applyAlignment="1" applyProtection="1">
      <alignment/>
      <protection/>
    </xf>
    <xf numFmtId="5" fontId="12" fillId="4" borderId="6" xfId="15" applyNumberFormat="1" applyFont="1" applyFill="1" applyBorder="1" applyAlignment="1" applyProtection="1">
      <alignment/>
      <protection locked="0"/>
    </xf>
    <xf numFmtId="3" fontId="12" fillId="2" borderId="6" xfId="0" applyNumberFormat="1" applyFont="1" applyFill="1" applyBorder="1" applyAlignment="1" applyProtection="1">
      <alignment/>
      <protection/>
    </xf>
    <xf numFmtId="5" fontId="12" fillId="4" borderId="6" xfId="0" applyNumberFormat="1" applyFont="1" applyFill="1" applyBorder="1" applyAlignment="1" applyProtection="1">
      <alignment horizontal="right"/>
      <protection/>
    </xf>
    <xf numFmtId="5" fontId="12" fillId="4" borderId="6" xfId="0" applyNumberFormat="1" applyFont="1" applyFill="1" applyBorder="1" applyAlignment="1" applyProtection="1">
      <alignment horizontal="right"/>
      <protection locked="0"/>
    </xf>
    <xf numFmtId="5" fontId="12" fillId="4" borderId="6" xfId="0" applyNumberFormat="1" applyFont="1" applyFill="1" applyBorder="1" applyAlignment="1" applyProtection="1">
      <alignment/>
      <protection locked="0"/>
    </xf>
    <xf numFmtId="0" fontId="13" fillId="0" borderId="0" xfId="0" applyFont="1" applyFill="1" applyBorder="1" applyAlignment="1" applyProtection="1">
      <alignment/>
      <protection locked="0"/>
    </xf>
    <xf numFmtId="0" fontId="13" fillId="0" borderId="0" xfId="0" applyFont="1" applyFill="1" applyBorder="1" applyAlignment="1">
      <alignment/>
    </xf>
    <xf numFmtId="10" fontId="12" fillId="4" borderId="6" xfId="23" applyNumberFormat="1" applyFont="1" applyFill="1" applyBorder="1" applyAlignment="1" applyProtection="1">
      <alignment horizontal="right"/>
      <protection locked="0"/>
    </xf>
    <xf numFmtId="49" fontId="12" fillId="4" borderId="6" xfId="0" applyNumberFormat="1" applyFont="1" applyFill="1" applyBorder="1" applyAlignment="1" applyProtection="1">
      <alignment horizontal="right"/>
      <protection locked="0"/>
    </xf>
    <xf numFmtId="5" fontId="12" fillId="4" borderId="6" xfId="0" applyNumberFormat="1" applyFont="1" applyFill="1" applyBorder="1" applyAlignment="1" applyProtection="1">
      <alignment/>
      <protection locked="0"/>
    </xf>
    <xf numFmtId="179" fontId="12" fillId="4" borderId="6" xfId="0" applyNumberFormat="1" applyFont="1" applyFill="1" applyBorder="1" applyAlignment="1" applyProtection="1">
      <alignment/>
      <protection locked="0"/>
    </xf>
    <xf numFmtId="183" fontId="12" fillId="4" borderId="6" xfId="0" applyNumberFormat="1" applyFont="1" applyFill="1" applyBorder="1" applyAlignment="1" applyProtection="1">
      <alignment horizontal="right"/>
      <protection/>
    </xf>
    <xf numFmtId="37" fontId="12" fillId="4" borderId="6" xfId="0" applyNumberFormat="1" applyFont="1" applyFill="1" applyBorder="1" applyAlignment="1" applyProtection="1">
      <alignment horizontal="right"/>
      <protection locked="0"/>
    </xf>
    <xf numFmtId="179" fontId="12" fillId="4" borderId="6" xfId="0" applyNumberFormat="1" applyFont="1" applyFill="1" applyBorder="1" applyAlignment="1" applyProtection="1">
      <alignment horizontal="right"/>
      <protection locked="0"/>
    </xf>
    <xf numFmtId="184" fontId="12" fillId="4" borderId="6" xfId="0" applyNumberFormat="1" applyFont="1" applyFill="1" applyBorder="1" applyAlignment="1" applyProtection="1">
      <alignment horizontal="right"/>
      <protection locked="0"/>
    </xf>
    <xf numFmtId="0" fontId="12" fillId="2" borderId="7" xfId="0" applyFont="1" applyFill="1" applyBorder="1" applyAlignment="1" applyProtection="1">
      <alignment/>
      <protection/>
    </xf>
    <xf numFmtId="165" fontId="12" fillId="2" borderId="8" xfId="15" applyNumberFormat="1" applyFont="1" applyFill="1" applyBorder="1" applyAlignment="1" applyProtection="1">
      <alignment/>
      <protection locked="0"/>
    </xf>
    <xf numFmtId="0" fontId="12" fillId="4" borderId="6"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3" fillId="0" borderId="0" xfId="0" applyFont="1" applyFill="1" applyBorder="1" applyAlignment="1" applyProtection="1">
      <alignment horizontal="centerContinuous"/>
      <protection locked="0"/>
    </xf>
    <xf numFmtId="184" fontId="12" fillId="4" borderId="6" xfId="0" applyNumberFormat="1" applyFont="1" applyFill="1" applyBorder="1" applyAlignment="1" applyProtection="1">
      <alignment horizontal="right"/>
      <protection/>
    </xf>
    <xf numFmtId="3" fontId="12" fillId="2" borderId="7" xfId="0" applyNumberFormat="1" applyFont="1" applyFill="1" applyBorder="1" applyAlignment="1" applyProtection="1">
      <alignment horizontal="right"/>
      <protection locked="0"/>
    </xf>
    <xf numFmtId="0" fontId="12" fillId="2" borderId="8" xfId="0" applyFont="1" applyFill="1" applyBorder="1" applyAlignment="1" applyProtection="1">
      <alignment/>
      <protection/>
    </xf>
    <xf numFmtId="0" fontId="12" fillId="4" borderId="6" xfId="0" applyFont="1" applyFill="1" applyBorder="1" applyAlignment="1">
      <alignment/>
    </xf>
    <xf numFmtId="7" fontId="12" fillId="4" borderId="6" xfId="15" applyNumberFormat="1" applyFont="1" applyFill="1" applyBorder="1" applyAlignment="1" applyProtection="1" quotePrefix="1">
      <alignment horizontal="right"/>
      <protection locked="0"/>
    </xf>
    <xf numFmtId="3" fontId="12" fillId="2" borderId="6" xfId="0" applyNumberFormat="1" applyFont="1" applyFill="1" applyBorder="1" applyAlignment="1" applyProtection="1">
      <alignment horizontal="left"/>
      <protection/>
    </xf>
    <xf numFmtId="187" fontId="12" fillId="4" borderId="6" xfId="0" applyNumberFormat="1" applyFont="1" applyFill="1" applyBorder="1" applyAlignment="1" applyProtection="1">
      <alignment horizontal="right"/>
      <protection locked="0"/>
    </xf>
    <xf numFmtId="5" fontId="12" fillId="4" borderId="6" xfId="15" applyNumberFormat="1" applyFont="1" applyFill="1" applyBorder="1" applyAlignment="1" applyProtection="1">
      <alignment horizontal="right"/>
      <protection locked="0"/>
    </xf>
    <xf numFmtId="0" fontId="12" fillId="2" borderId="7" xfId="0" applyFont="1" applyFill="1" applyBorder="1" applyAlignment="1">
      <alignment/>
    </xf>
    <xf numFmtId="0" fontId="12" fillId="2" borderId="8" xfId="0" applyFont="1" applyFill="1" applyBorder="1" applyAlignment="1">
      <alignment/>
    </xf>
    <xf numFmtId="3" fontId="12" fillId="2" borderId="6" xfId="0" applyNumberFormat="1" applyFont="1" applyFill="1" applyBorder="1" applyAlignment="1" applyProtection="1" quotePrefix="1">
      <alignment horizontal="left"/>
      <protection/>
    </xf>
    <xf numFmtId="3" fontId="12" fillId="4" borderId="6" xfId="0" applyNumberFormat="1" applyFont="1" applyFill="1" applyBorder="1" applyAlignment="1" applyProtection="1">
      <alignment horizontal="right"/>
      <protection locked="0"/>
    </xf>
    <xf numFmtId="5" fontId="13" fillId="0" borderId="0" xfId="0" applyNumberFormat="1" applyFont="1" applyFill="1" applyBorder="1" applyAlignment="1" applyProtection="1">
      <alignment horizontal="right"/>
      <protection locked="0"/>
    </xf>
    <xf numFmtId="3" fontId="13" fillId="0" borderId="0" xfId="0" applyNumberFormat="1" applyFont="1" applyFill="1" applyBorder="1" applyAlignment="1" applyProtection="1" quotePrefix="1">
      <alignment horizontal="left"/>
      <protection/>
    </xf>
    <xf numFmtId="3" fontId="13"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protection/>
    </xf>
    <xf numFmtId="3" fontId="23" fillId="0" borderId="0" xfId="0" applyNumberFormat="1" applyFont="1" applyFill="1" applyBorder="1" applyAlignment="1" applyProtection="1">
      <alignment horizontal="left"/>
      <protection/>
    </xf>
    <xf numFmtId="0" fontId="23" fillId="0" borderId="0" xfId="0" applyFont="1" applyFill="1" applyBorder="1" applyAlignment="1">
      <alignment horizontal="left"/>
    </xf>
    <xf numFmtId="3" fontId="22" fillId="0" borderId="0" xfId="0" applyNumberFormat="1" applyFont="1" applyFill="1" applyBorder="1" applyAlignment="1" applyProtection="1">
      <alignment horizontal="left"/>
      <protection/>
    </xf>
    <xf numFmtId="0" fontId="22" fillId="2" borderId="6" xfId="0" applyNumberFormat="1" applyFont="1" applyFill="1" applyBorder="1" applyAlignment="1" applyProtection="1">
      <alignment horizontal="center"/>
      <protection locked="0"/>
    </xf>
    <xf numFmtId="3" fontId="13" fillId="2" borderId="6" xfId="0" applyNumberFormat="1" applyFont="1" applyFill="1" applyBorder="1" applyAlignment="1" applyProtection="1">
      <alignment horizontal="center"/>
      <protection/>
    </xf>
    <xf numFmtId="3" fontId="13" fillId="0" borderId="0" xfId="0" applyNumberFormat="1" applyFont="1" applyFill="1" applyBorder="1" applyAlignment="1" applyProtection="1">
      <alignment horizontal="center"/>
      <protection/>
    </xf>
    <xf numFmtId="3" fontId="12" fillId="2" borderId="6" xfId="0" applyNumberFormat="1" applyFont="1" applyFill="1" applyBorder="1" applyAlignment="1" applyProtection="1" quotePrefix="1">
      <alignment horizontal="center"/>
      <protection/>
    </xf>
    <xf numFmtId="5" fontId="12" fillId="4" borderId="6" xfId="0" applyNumberFormat="1" applyFont="1" applyFill="1" applyBorder="1" applyAlignment="1">
      <alignment horizontal="right"/>
    </xf>
    <xf numFmtId="10" fontId="13" fillId="0" borderId="0" xfId="0" applyNumberFormat="1" applyFont="1" applyFill="1" applyBorder="1" applyAlignment="1">
      <alignment/>
    </xf>
    <xf numFmtId="49" fontId="13" fillId="0" borderId="0" xfId="0" applyNumberFormat="1" applyFont="1" applyFill="1" applyBorder="1" applyAlignment="1">
      <alignment/>
    </xf>
    <xf numFmtId="5" fontId="13" fillId="0" borderId="0" xfId="0" applyNumberFormat="1" applyFont="1" applyFill="1" applyBorder="1" applyAlignment="1">
      <alignment horizontal="right"/>
    </xf>
    <xf numFmtId="3" fontId="23" fillId="0" borderId="0" xfId="0" applyNumberFormat="1" applyFont="1" applyFill="1" applyBorder="1" applyAlignment="1">
      <alignment horizontal="left"/>
    </xf>
    <xf numFmtId="3" fontId="13" fillId="5" borderId="6" xfId="0" applyNumberFormat="1" applyFont="1" applyFill="1" applyBorder="1" applyAlignment="1" applyProtection="1">
      <alignment horizontal="center"/>
      <protection/>
    </xf>
    <xf numFmtId="3" fontId="13" fillId="0" borderId="0" xfId="0" applyNumberFormat="1" applyFont="1" applyFill="1" applyBorder="1" applyAlignment="1">
      <alignment horizontal="center"/>
    </xf>
    <xf numFmtId="3" fontId="12" fillId="5" borderId="6" xfId="0" applyNumberFormat="1" applyFont="1" applyFill="1" applyBorder="1" applyAlignment="1" applyProtection="1">
      <alignment horizontal="center"/>
      <protection/>
    </xf>
    <xf numFmtId="3" fontId="20" fillId="0" borderId="0" xfId="0" applyNumberFormat="1" applyFont="1" applyFill="1" applyBorder="1" applyAlignment="1">
      <alignment/>
    </xf>
    <xf numFmtId="49" fontId="20" fillId="0" borderId="0" xfId="0" applyNumberFormat="1" applyFont="1" applyFill="1" applyBorder="1" applyAlignment="1">
      <alignment/>
    </xf>
    <xf numFmtId="49" fontId="20" fillId="0" borderId="0" xfId="0" applyNumberFormat="1" applyFont="1" applyFill="1" applyBorder="1" applyAlignment="1">
      <alignment/>
    </xf>
    <xf numFmtId="5" fontId="20" fillId="0" borderId="0" xfId="0" applyNumberFormat="1" applyFont="1" applyFill="1" applyBorder="1" applyAlignment="1">
      <alignment/>
    </xf>
    <xf numFmtId="3" fontId="20" fillId="0" borderId="0" xfId="0" applyNumberFormat="1" applyFont="1" applyFill="1" applyBorder="1" applyAlignment="1" applyProtection="1" quotePrefix="1">
      <alignment horizontal="left"/>
      <protection/>
    </xf>
    <xf numFmtId="0" fontId="20" fillId="0" borderId="0" xfId="0" applyFont="1" applyFill="1" applyBorder="1" applyAlignment="1" applyProtection="1">
      <alignment/>
      <protection locked="0"/>
    </xf>
    <xf numFmtId="171" fontId="20" fillId="0" borderId="0" xfId="23" applyNumberFormat="1" applyFont="1" applyFill="1" applyBorder="1" applyAlignment="1">
      <alignment/>
    </xf>
    <xf numFmtId="3" fontId="24" fillId="0" borderId="0" xfId="0" applyNumberFormat="1" applyFont="1" applyFill="1" applyBorder="1" applyAlignment="1" applyProtection="1" quotePrefix="1">
      <alignment horizontal="center"/>
      <protection/>
    </xf>
    <xf numFmtId="3" fontId="26" fillId="0" borderId="0" xfId="0" applyNumberFormat="1" applyFont="1" applyFill="1" applyBorder="1" applyAlignment="1" applyProtection="1">
      <alignment/>
      <protection/>
    </xf>
    <xf numFmtId="5" fontId="12" fillId="4" borderId="6" xfId="0" applyNumberFormat="1" applyFont="1" applyFill="1" applyBorder="1" applyAlignment="1" applyProtection="1">
      <alignment/>
      <protection/>
    </xf>
    <xf numFmtId="5" fontId="12" fillId="0" borderId="0" xfId="0" applyNumberFormat="1" applyFont="1" applyBorder="1" applyAlignment="1" applyProtection="1">
      <alignment/>
      <protection/>
    </xf>
    <xf numFmtId="175" fontId="12" fillId="2" borderId="6" xfId="0" applyNumberFormat="1" applyFont="1" applyFill="1" applyBorder="1" applyAlignment="1" applyProtection="1">
      <alignment horizontal="left"/>
      <protection/>
    </xf>
    <xf numFmtId="176" fontId="12" fillId="2" borderId="6" xfId="0" applyNumberFormat="1" applyFont="1" applyFill="1" applyBorder="1" applyAlignment="1" applyProtection="1">
      <alignment horizontal="left"/>
      <protection/>
    </xf>
    <xf numFmtId="177" fontId="12" fillId="2" borderId="6" xfId="23" applyNumberFormat="1" applyFont="1" applyFill="1" applyBorder="1" applyAlignment="1" applyProtection="1">
      <alignment horizontal="left"/>
      <protection/>
    </xf>
    <xf numFmtId="5" fontId="20" fillId="0" borderId="0" xfId="0" applyNumberFormat="1" applyFont="1" applyBorder="1" applyAlignment="1" applyProtection="1">
      <alignment/>
      <protection/>
    </xf>
    <xf numFmtId="3" fontId="20" fillId="0" borderId="0" xfId="0" applyNumberFormat="1" applyFont="1" applyAlignment="1" applyProtection="1">
      <alignment horizontal="centerContinuous"/>
      <protection/>
    </xf>
    <xf numFmtId="0" fontId="20" fillId="0" borderId="0" xfId="0" applyFont="1" applyAlignment="1" applyProtection="1">
      <alignment horizontal="centerContinuous"/>
      <protection/>
    </xf>
    <xf numFmtId="3" fontId="27" fillId="0" borderId="0" xfId="0" applyNumberFormat="1" applyFont="1" applyAlignment="1" applyProtection="1" quotePrefix="1">
      <alignment horizontal="centerContinuous"/>
      <protection/>
    </xf>
    <xf numFmtId="177" fontId="20" fillId="0" borderId="0" xfId="23" applyNumberFormat="1" applyFont="1" applyBorder="1" applyAlignment="1" applyProtection="1">
      <alignment horizontal="left"/>
      <protection/>
    </xf>
    <xf numFmtId="175" fontId="20" fillId="0" borderId="0" xfId="0" applyNumberFormat="1" applyFont="1" applyBorder="1" applyAlignment="1" applyProtection="1">
      <alignment horizontal="left"/>
      <protection/>
    </xf>
    <xf numFmtId="176" fontId="20" fillId="0" borderId="0" xfId="0" applyNumberFormat="1" applyFont="1" applyBorder="1" applyAlignment="1" applyProtection="1">
      <alignment horizontal="left"/>
      <protection/>
    </xf>
    <xf numFmtId="0" fontId="29" fillId="0" borderId="0" xfId="0" applyFont="1" applyAlignment="1" applyProtection="1" quotePrefix="1">
      <alignment horizontal="left"/>
      <protection/>
    </xf>
    <xf numFmtId="0" fontId="20" fillId="0" borderId="0" xfId="0" applyFont="1" applyFill="1" applyAlignment="1">
      <alignment/>
    </xf>
    <xf numFmtId="0" fontId="20" fillId="2" borderId="9" xfId="0" applyFont="1" applyFill="1" applyBorder="1" applyAlignment="1">
      <alignment/>
    </xf>
    <xf numFmtId="0" fontId="20" fillId="2" borderId="0" xfId="0" applyFont="1" applyFill="1" applyBorder="1" applyAlignment="1">
      <alignment/>
    </xf>
    <xf numFmtId="0" fontId="20" fillId="2" borderId="10" xfId="0" applyFont="1" applyFill="1" applyBorder="1" applyAlignment="1">
      <alignment/>
    </xf>
    <xf numFmtId="0" fontId="32" fillId="2" borderId="11" xfId="0" applyFont="1" applyFill="1" applyBorder="1" applyAlignment="1">
      <alignment horizontal="center"/>
    </xf>
    <xf numFmtId="0" fontId="32" fillId="2" borderId="12" xfId="0" applyFont="1" applyFill="1" applyBorder="1" applyAlignment="1">
      <alignment horizontal="center"/>
    </xf>
    <xf numFmtId="0" fontId="32" fillId="2" borderId="12" xfId="0" applyFont="1" applyFill="1" applyBorder="1" applyAlignment="1">
      <alignment/>
    </xf>
    <xf numFmtId="0" fontId="20" fillId="4" borderId="9" xfId="0" applyFont="1" applyFill="1" applyBorder="1" applyAlignment="1">
      <alignment/>
    </xf>
    <xf numFmtId="49" fontId="32" fillId="4" borderId="13" xfId="0" applyNumberFormat="1" applyFont="1" applyFill="1" applyBorder="1" applyAlignment="1">
      <alignment horizontal="center"/>
    </xf>
    <xf numFmtId="5" fontId="32" fillId="4" borderId="0" xfId="0" applyNumberFormat="1" applyFont="1" applyFill="1" applyBorder="1" applyAlignment="1">
      <alignment horizontal="right"/>
    </xf>
    <xf numFmtId="0" fontId="32" fillId="4" borderId="0" xfId="0" applyFont="1" applyFill="1" applyBorder="1" applyAlignment="1">
      <alignment/>
    </xf>
    <xf numFmtId="0" fontId="20" fillId="4" borderId="0" xfId="0" applyFont="1" applyFill="1" applyBorder="1" applyAlignment="1">
      <alignment/>
    </xf>
    <xf numFmtId="0" fontId="20" fillId="4" borderId="10" xfId="0" applyFont="1" applyFill="1" applyBorder="1" applyAlignment="1">
      <alignment/>
    </xf>
    <xf numFmtId="0" fontId="32" fillId="4" borderId="13" xfId="0" applyFont="1" applyFill="1" applyBorder="1" applyAlignment="1">
      <alignment horizontal="center"/>
    </xf>
    <xf numFmtId="0" fontId="33" fillId="4" borderId="0" xfId="0" applyFont="1" applyFill="1" applyBorder="1" applyAlignment="1">
      <alignment horizontal="center"/>
    </xf>
    <xf numFmtId="5" fontId="32" fillId="4" borderId="0" xfId="0" applyNumberFormat="1" applyFont="1" applyFill="1" applyBorder="1" applyAlignment="1">
      <alignment horizontal="center"/>
    </xf>
    <xf numFmtId="0" fontId="33" fillId="4" borderId="0" xfId="0" applyFont="1" applyFill="1" applyBorder="1" applyAlignment="1">
      <alignment horizontal="right"/>
    </xf>
    <xf numFmtId="10" fontId="33" fillId="4" borderId="14" xfId="0" applyNumberFormat="1" applyFont="1" applyFill="1" applyBorder="1" applyAlignment="1" applyProtection="1">
      <alignment horizontal="center"/>
      <protection locked="0"/>
    </xf>
    <xf numFmtId="10" fontId="33" fillId="3" borderId="14" xfId="0" applyNumberFormat="1" applyFont="1" applyFill="1" applyBorder="1" applyAlignment="1" applyProtection="1">
      <alignment horizontal="center"/>
      <protection locked="0"/>
    </xf>
    <xf numFmtId="0" fontId="33" fillId="4" borderId="0" xfId="0" applyFont="1" applyFill="1" applyBorder="1" applyAlignment="1">
      <alignment/>
    </xf>
    <xf numFmtId="5" fontId="33" fillId="4" borderId="0" xfId="0" applyNumberFormat="1" applyFont="1" applyFill="1" applyBorder="1" applyAlignment="1">
      <alignment horizontal="right"/>
    </xf>
    <xf numFmtId="5" fontId="33" fillId="4" borderId="0" xfId="0" applyNumberFormat="1" applyFont="1" applyFill="1" applyBorder="1" applyAlignment="1">
      <alignment horizontal="center"/>
    </xf>
    <xf numFmtId="0" fontId="20" fillId="4" borderId="15" xfId="0" applyFont="1" applyFill="1" applyBorder="1" applyAlignment="1">
      <alignment/>
    </xf>
    <xf numFmtId="0" fontId="20" fillId="4" borderId="16" xfId="0" applyFont="1" applyFill="1" applyBorder="1" applyAlignment="1">
      <alignment/>
    </xf>
    <xf numFmtId="0" fontId="20" fillId="4" borderId="17" xfId="0" applyFont="1" applyFill="1" applyBorder="1" applyAlignment="1">
      <alignment/>
    </xf>
    <xf numFmtId="0" fontId="22" fillId="0" borderId="0" xfId="0" applyFont="1" applyFill="1" applyBorder="1" applyAlignment="1">
      <alignment/>
    </xf>
    <xf numFmtId="49" fontId="20" fillId="0" borderId="0" xfId="0" applyNumberFormat="1" applyFont="1" applyFill="1" applyAlignment="1">
      <alignment horizontal="center"/>
    </xf>
    <xf numFmtId="5" fontId="20" fillId="0" borderId="0" xfId="0" applyNumberFormat="1" applyFont="1" applyFill="1" applyAlignment="1">
      <alignment/>
    </xf>
    <xf numFmtId="0" fontId="20" fillId="0" borderId="0" xfId="0" applyFont="1" applyFill="1" applyAlignment="1">
      <alignment horizontal="center"/>
    </xf>
    <xf numFmtId="179" fontId="13" fillId="3" borderId="3" xfId="21" applyNumberFormat="1" applyFont="1" applyFill="1" applyBorder="1" applyAlignment="1" applyProtection="1">
      <alignment horizontal="center"/>
      <protection locked="0"/>
    </xf>
    <xf numFmtId="0" fontId="14" fillId="2" borderId="4" xfId="21" applyFont="1" applyFill="1" applyBorder="1" applyProtection="1">
      <alignment/>
      <protection locked="0"/>
    </xf>
    <xf numFmtId="0" fontId="12" fillId="2" borderId="6" xfId="0" applyFont="1" applyFill="1" applyBorder="1" applyAlignment="1" applyProtection="1">
      <alignment horizontal="left"/>
      <protection/>
    </xf>
    <xf numFmtId="0" fontId="12" fillId="2" borderId="6" xfId="0" applyFont="1" applyFill="1" applyBorder="1" applyAlignment="1" applyProtection="1" quotePrefix="1">
      <alignment horizontal="left"/>
      <protection/>
    </xf>
    <xf numFmtId="5" fontId="12" fillId="4" borderId="6" xfId="0" applyNumberFormat="1" applyFont="1" applyFill="1" applyBorder="1" applyAlignment="1" applyProtection="1" quotePrefix="1">
      <alignment/>
      <protection/>
    </xf>
    <xf numFmtId="5" fontId="12" fillId="4" borderId="6" xfId="0" applyNumberFormat="1" applyFont="1" applyFill="1" applyBorder="1" applyAlignment="1" applyProtection="1">
      <alignment/>
      <protection/>
    </xf>
    <xf numFmtId="5" fontId="12" fillId="4" borderId="6" xfId="0" applyNumberFormat="1" applyFont="1" applyFill="1" applyBorder="1" applyAlignment="1" applyProtection="1" quotePrefix="1">
      <alignment/>
      <protection/>
    </xf>
    <xf numFmtId="0" fontId="12" fillId="4" borderId="6" xfId="0" applyFont="1" applyFill="1" applyBorder="1" applyAlignment="1" applyProtection="1">
      <alignment/>
      <protection/>
    </xf>
    <xf numFmtId="37" fontId="12" fillId="4" borderId="6" xfId="0" applyNumberFormat="1" applyFont="1" applyFill="1" applyBorder="1" applyAlignment="1" applyProtection="1">
      <alignment/>
      <protection/>
    </xf>
    <xf numFmtId="0" fontId="12" fillId="4" borderId="6" xfId="0" applyFont="1" applyFill="1" applyBorder="1" applyAlignment="1" applyProtection="1">
      <alignment/>
      <protection/>
    </xf>
    <xf numFmtId="37" fontId="12" fillId="4" borderId="6" xfId="0" applyNumberFormat="1" applyFont="1" applyFill="1" applyBorder="1" applyAlignment="1" applyProtection="1">
      <alignment/>
      <protection/>
    </xf>
    <xf numFmtId="37" fontId="12" fillId="4" borderId="6" xfId="0" applyNumberFormat="1" applyFont="1" applyFill="1" applyBorder="1" applyAlignment="1" applyProtection="1" quotePrefix="1">
      <alignment/>
      <protection/>
    </xf>
    <xf numFmtId="0" fontId="12" fillId="4" borderId="6" xfId="0" applyFont="1" applyFill="1" applyBorder="1" applyAlignment="1" applyProtection="1" quotePrefix="1">
      <alignment horizontal="left"/>
      <protection/>
    </xf>
    <xf numFmtId="9" fontId="12" fillId="4" borderId="6" xfId="0" applyNumberFormat="1" applyFont="1" applyFill="1" applyBorder="1" applyAlignment="1" applyProtection="1">
      <alignment/>
      <protection/>
    </xf>
    <xf numFmtId="189" fontId="12" fillId="3" borderId="3" xfId="21" applyNumberFormat="1" applyFont="1" applyFill="1" applyBorder="1" applyAlignment="1" applyProtection="1">
      <alignment horizontal="right"/>
      <protection locked="0"/>
    </xf>
    <xf numFmtId="7" fontId="18" fillId="0" borderId="0" xfId="21" applyNumberFormat="1" applyFont="1" applyFill="1" applyBorder="1" applyAlignment="1" applyProtection="1">
      <alignment horizontal="right"/>
      <protection locked="0"/>
    </xf>
    <xf numFmtId="39" fontId="18" fillId="0" borderId="0" xfId="21" applyNumberFormat="1" applyFont="1" applyFill="1" applyBorder="1" applyAlignment="1" applyProtection="1">
      <alignment horizontal="right"/>
      <protection locked="0"/>
    </xf>
    <xf numFmtId="0" fontId="17" fillId="0" borderId="0" xfId="21" applyFont="1" applyFill="1" applyProtection="1">
      <alignment/>
      <protection/>
    </xf>
    <xf numFmtId="0" fontId="19" fillId="0" borderId="0" xfId="21" applyFont="1" applyFill="1" applyProtection="1">
      <alignment/>
      <protection/>
    </xf>
    <xf numFmtId="0" fontId="18" fillId="0" borderId="0" xfId="21" applyFont="1" applyFill="1" applyProtection="1">
      <alignment/>
      <protection/>
    </xf>
    <xf numFmtId="0" fontId="17" fillId="0" borderId="0" xfId="21" applyFont="1" applyFill="1" applyProtection="1">
      <alignment/>
      <protection/>
    </xf>
    <xf numFmtId="0" fontId="12" fillId="0" borderId="0" xfId="21" applyFont="1" applyFill="1" applyProtection="1">
      <alignment/>
      <protection/>
    </xf>
    <xf numFmtId="0" fontId="19" fillId="0" borderId="0" xfId="21" applyFont="1" applyFill="1" applyAlignment="1" applyProtection="1">
      <alignment horizontal="center"/>
      <protection/>
    </xf>
    <xf numFmtId="5" fontId="13" fillId="4" borderId="6" xfId="0" applyNumberFormat="1" applyFont="1" applyFill="1" applyBorder="1" applyAlignment="1" applyProtection="1">
      <alignment horizontal="right"/>
      <protection locked="0"/>
    </xf>
    <xf numFmtId="3" fontId="12" fillId="0" borderId="0" xfId="0" applyNumberFormat="1" applyFont="1" applyFill="1" applyBorder="1" applyAlignment="1" applyProtection="1">
      <alignment horizontal="center"/>
      <protection/>
    </xf>
    <xf numFmtId="0" fontId="12" fillId="0" borderId="0" xfId="0" applyFont="1" applyFill="1" applyBorder="1" applyAlignment="1">
      <alignment/>
    </xf>
    <xf numFmtId="3" fontId="13" fillId="2" borderId="6" xfId="0" applyNumberFormat="1" applyFont="1" applyFill="1" applyBorder="1" applyAlignment="1" applyProtection="1" quotePrefix="1">
      <alignment horizontal="center"/>
      <protection/>
    </xf>
    <xf numFmtId="5" fontId="13" fillId="4" borderId="6" xfId="0" applyNumberFormat="1" applyFont="1" applyFill="1" applyBorder="1" applyAlignment="1" applyProtection="1">
      <alignment horizontal="right"/>
      <protection/>
    </xf>
    <xf numFmtId="5" fontId="13" fillId="4" borderId="6" xfId="0" applyNumberFormat="1" applyFont="1" applyFill="1" applyBorder="1" applyAlignment="1">
      <alignment horizontal="right"/>
    </xf>
    <xf numFmtId="3" fontId="12" fillId="0" borderId="0" xfId="0" applyNumberFormat="1" applyFont="1" applyFill="1" applyBorder="1" applyAlignment="1">
      <alignment horizontal="center"/>
    </xf>
    <xf numFmtId="0" fontId="13" fillId="0" borderId="0" xfId="0" applyFont="1" applyFill="1" applyBorder="1" applyAlignment="1" applyProtection="1">
      <alignment horizontal="centerContinuous"/>
      <protection/>
    </xf>
    <xf numFmtId="0" fontId="13" fillId="0" borderId="0" xfId="0" applyFont="1" applyFill="1" applyBorder="1" applyAlignment="1">
      <alignment horizontal="centerContinuous"/>
    </xf>
    <xf numFmtId="0" fontId="13" fillId="0" borderId="0" xfId="0" applyFont="1" applyFill="1" applyBorder="1" applyAlignment="1">
      <alignment horizontal="left"/>
    </xf>
    <xf numFmtId="3" fontId="13" fillId="0" borderId="7" xfId="0" applyNumberFormat="1" applyFont="1" applyFill="1" applyBorder="1" applyAlignment="1" applyProtection="1">
      <alignment horizontal="center"/>
      <protection/>
    </xf>
    <xf numFmtId="3" fontId="13" fillId="0" borderId="8" xfId="0" applyNumberFormat="1" applyFont="1" applyFill="1" applyBorder="1" applyAlignment="1" applyProtection="1">
      <alignment horizontal="center"/>
      <protection/>
    </xf>
    <xf numFmtId="0" fontId="13" fillId="0" borderId="7" xfId="0" applyFont="1" applyFill="1" applyBorder="1" applyAlignment="1" applyProtection="1">
      <alignment/>
      <protection/>
    </xf>
    <xf numFmtId="0" fontId="13" fillId="0" borderId="8" xfId="0" applyFont="1" applyFill="1" applyBorder="1" applyAlignment="1" applyProtection="1">
      <alignment/>
      <protection/>
    </xf>
    <xf numFmtId="0" fontId="13" fillId="0" borderId="6" xfId="0" applyFont="1" applyFill="1" applyBorder="1" applyAlignment="1">
      <alignment/>
    </xf>
    <xf numFmtId="0" fontId="13" fillId="2" borderId="6" xfId="0" applyFont="1" applyFill="1" applyBorder="1" applyAlignment="1" applyProtection="1">
      <alignment/>
      <protection/>
    </xf>
    <xf numFmtId="5" fontId="13" fillId="4" borderId="6" xfId="0" applyNumberFormat="1" applyFont="1" applyFill="1" applyBorder="1" applyAlignment="1" applyProtection="1">
      <alignment/>
      <protection/>
    </xf>
    <xf numFmtId="37" fontId="13" fillId="0" borderId="0" xfId="0" applyNumberFormat="1" applyFont="1" applyBorder="1" applyAlignment="1" applyProtection="1">
      <alignment/>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0" fontId="34" fillId="0" borderId="0" xfId="0" applyFont="1" applyFill="1" applyBorder="1" applyAlignment="1" applyProtection="1">
      <alignment vertical="center"/>
      <protection/>
    </xf>
    <xf numFmtId="0" fontId="36" fillId="0" borderId="0" xfId="21" applyFont="1" applyFill="1" applyAlignment="1">
      <alignment vertical="center"/>
      <protection/>
    </xf>
    <xf numFmtId="0" fontId="36" fillId="0" borderId="0" xfId="21" applyFont="1" applyFill="1" applyBorder="1" applyAlignment="1">
      <alignment vertical="center"/>
      <protection/>
    </xf>
    <xf numFmtId="0" fontId="36" fillId="0" borderId="0" xfId="21" applyFont="1" applyFill="1" applyAlignment="1" applyProtection="1">
      <alignment vertical="center"/>
      <protection/>
    </xf>
    <xf numFmtId="0" fontId="36" fillId="0" borderId="0" xfId="21" applyFont="1" applyFill="1" applyProtection="1">
      <alignment/>
      <protection/>
    </xf>
    <xf numFmtId="0" fontId="36" fillId="0" borderId="0" xfId="21" applyFont="1" applyFill="1" applyBorder="1" applyAlignment="1">
      <alignment/>
      <protection/>
    </xf>
    <xf numFmtId="0" fontId="36" fillId="0" borderId="0" xfId="21" applyFont="1" applyFill="1" applyBorder="1">
      <alignment/>
      <protection/>
    </xf>
    <xf numFmtId="0" fontId="36" fillId="0" borderId="0" xfId="21" applyFont="1" applyFill="1">
      <alignment/>
      <protection/>
    </xf>
    <xf numFmtId="0" fontId="13" fillId="2" borderId="6" xfId="0" applyFont="1" applyFill="1" applyBorder="1" applyAlignment="1" applyProtection="1">
      <alignment vertical="center"/>
      <protection/>
    </xf>
    <xf numFmtId="179" fontId="13" fillId="2" borderId="18" xfId="0" applyNumberFormat="1" applyFont="1" applyFill="1" applyBorder="1" applyAlignment="1" applyProtection="1">
      <alignment horizontal="center" vertical="center"/>
      <protection/>
    </xf>
    <xf numFmtId="0" fontId="13" fillId="2" borderId="6" xfId="0" applyFont="1" applyFill="1" applyBorder="1" applyAlignment="1" applyProtection="1">
      <alignment horizontal="left"/>
      <protection/>
    </xf>
    <xf numFmtId="0" fontId="13" fillId="2" borderId="18" xfId="0" applyNumberFormat="1" applyFont="1" applyFill="1" applyBorder="1" applyAlignment="1" applyProtection="1">
      <alignment horizontal="center"/>
      <protection/>
    </xf>
    <xf numFmtId="0" fontId="12" fillId="2" borderId="6" xfId="0" applyFont="1" applyFill="1" applyBorder="1" applyAlignment="1" applyProtection="1" quotePrefix="1">
      <alignment/>
      <protection/>
    </xf>
    <xf numFmtId="0" fontId="13" fillId="2" borderId="6" xfId="0" applyFont="1" applyFill="1" applyBorder="1" applyAlignment="1" applyProtection="1" quotePrefix="1">
      <alignment/>
      <protection/>
    </xf>
    <xf numFmtId="5" fontId="12" fillId="0" borderId="0" xfId="0" applyNumberFormat="1" applyFont="1" applyFill="1" applyBorder="1" applyAlignment="1" applyProtection="1" quotePrefix="1">
      <alignment/>
      <protection/>
    </xf>
    <xf numFmtId="0" fontId="20" fillId="0" borderId="0" xfId="0" applyFont="1" applyAlignment="1" applyProtection="1">
      <alignment/>
      <protection/>
    </xf>
    <xf numFmtId="0" fontId="21" fillId="0" borderId="0" xfId="0" applyFont="1" applyFill="1" applyBorder="1" applyAlignment="1" applyProtection="1">
      <alignment horizontal="center" vertical="center"/>
      <protection/>
    </xf>
    <xf numFmtId="0" fontId="34" fillId="0" borderId="0" xfId="0" applyFont="1" applyAlignment="1" applyProtection="1">
      <alignment/>
      <protection/>
    </xf>
    <xf numFmtId="0" fontId="13" fillId="2" borderId="6" xfId="0" applyFont="1" applyFill="1" applyBorder="1" applyAlignment="1" applyProtection="1">
      <alignment horizontal="center"/>
      <protection/>
    </xf>
    <xf numFmtId="0" fontId="13" fillId="0" borderId="0" xfId="0" applyFont="1" applyAlignment="1" applyProtection="1">
      <alignment/>
      <protection/>
    </xf>
    <xf numFmtId="0" fontId="12" fillId="2" borderId="6" xfId="0" applyFont="1" applyFill="1" applyBorder="1" applyAlignment="1" applyProtection="1">
      <alignment horizontal="center"/>
      <protection/>
    </xf>
    <xf numFmtId="0" fontId="12" fillId="0" borderId="0" xfId="0" applyFont="1" applyFill="1" applyAlignment="1" applyProtection="1">
      <alignment/>
      <protection/>
    </xf>
    <xf numFmtId="0" fontId="12" fillId="0" borderId="0" xfId="0" applyFont="1" applyAlignment="1" applyProtection="1">
      <alignment/>
      <protection/>
    </xf>
    <xf numFmtId="0" fontId="34" fillId="0" borderId="0" xfId="0" applyFont="1" applyAlignment="1" applyProtection="1">
      <alignment vertical="center"/>
      <protection/>
    </xf>
    <xf numFmtId="0" fontId="13" fillId="2" borderId="6" xfId="0" applyFont="1" applyFill="1" applyBorder="1" applyAlignment="1" applyProtection="1">
      <alignment horizontal="center" vertical="center"/>
      <protection/>
    </xf>
    <xf numFmtId="0" fontId="13" fillId="0" borderId="0" xfId="0" applyFont="1" applyAlignment="1" applyProtection="1">
      <alignment vertical="center"/>
      <protection/>
    </xf>
    <xf numFmtId="0" fontId="34" fillId="0" borderId="0" xfId="0" applyFont="1" applyAlignment="1" applyProtection="1">
      <alignment horizontal="left" vertical="center"/>
      <protection/>
    </xf>
    <xf numFmtId="0" fontId="12" fillId="0" borderId="0" xfId="0" applyFont="1" applyBorder="1" applyAlignment="1" applyProtection="1">
      <alignment/>
      <protection/>
    </xf>
    <xf numFmtId="37" fontId="12" fillId="0" borderId="0" xfId="0" applyNumberFormat="1" applyFont="1" applyBorder="1" applyAlignment="1" applyProtection="1">
      <alignment/>
      <protection/>
    </xf>
    <xf numFmtId="9" fontId="12" fillId="0" borderId="0" xfId="0" applyNumberFormat="1" applyFont="1" applyBorder="1" applyAlignment="1" applyProtection="1">
      <alignment/>
      <protection/>
    </xf>
    <xf numFmtId="0" fontId="13" fillId="0" borderId="0" xfId="0" applyFont="1" applyBorder="1" applyAlignment="1" applyProtection="1">
      <alignment/>
      <protection/>
    </xf>
    <xf numFmtId="0" fontId="27" fillId="0" borderId="0" xfId="0" applyFont="1" applyAlignment="1" applyProtection="1" quotePrefix="1">
      <alignment horizontal="centerContinuous" vertical="justify"/>
      <protection/>
    </xf>
    <xf numFmtId="0" fontId="20" fillId="0" borderId="0" xfId="0" applyFont="1" applyBorder="1" applyAlignment="1" applyProtection="1">
      <alignment/>
      <protection/>
    </xf>
    <xf numFmtId="0" fontId="28" fillId="0" borderId="0" xfId="0" applyFont="1" applyBorder="1" applyAlignment="1" applyProtection="1" quotePrefix="1">
      <alignment horizontal="centerContinuous"/>
      <protection/>
    </xf>
    <xf numFmtId="0" fontId="27" fillId="0" borderId="0" xfId="0" applyFont="1" applyAlignment="1" applyProtection="1">
      <alignment horizontal="centerContinuous"/>
      <protection/>
    </xf>
    <xf numFmtId="0" fontId="30" fillId="0" borderId="0" xfId="0" applyFont="1" applyAlignment="1" applyProtection="1" quotePrefix="1">
      <alignment horizontal="left"/>
      <protection/>
    </xf>
    <xf numFmtId="0" fontId="14" fillId="0" borderId="0" xfId="21" applyFont="1" applyFill="1" applyBorder="1" applyProtection="1">
      <alignment/>
      <protection locked="0"/>
    </xf>
    <xf numFmtId="0" fontId="14" fillId="0" borderId="0" xfId="21" applyFont="1" applyFill="1" applyAlignment="1">
      <alignment horizontal="center"/>
      <protection/>
    </xf>
    <xf numFmtId="0" fontId="14" fillId="0" borderId="0" xfId="21" applyFont="1" applyFill="1" applyAlignment="1" applyProtection="1">
      <alignment horizontal="center"/>
      <protection locked="0"/>
    </xf>
    <xf numFmtId="3" fontId="12" fillId="2" borderId="6" xfId="0" applyNumberFormat="1" applyFont="1" applyFill="1" applyBorder="1" applyAlignment="1" applyProtection="1">
      <alignment horizontal="center"/>
      <protection/>
    </xf>
    <xf numFmtId="179" fontId="18" fillId="0" borderId="19" xfId="21" applyNumberFormat="1" applyFont="1" applyFill="1" applyBorder="1" applyAlignment="1" applyProtection="1">
      <alignment horizontal="center"/>
      <protection/>
    </xf>
    <xf numFmtId="0" fontId="18" fillId="0" borderId="19" xfId="21" applyFont="1" applyFill="1" applyBorder="1" applyAlignment="1" applyProtection="1">
      <alignment horizontal="center"/>
      <protection/>
    </xf>
    <xf numFmtId="0" fontId="19" fillId="0" borderId="0" xfId="21" applyFont="1" applyFill="1" applyBorder="1" applyAlignment="1" applyProtection="1">
      <alignment horizontal="center"/>
      <protection/>
    </xf>
    <xf numFmtId="189" fontId="12" fillId="3" borderId="20" xfId="21" applyNumberFormat="1" applyFont="1" applyFill="1" applyBorder="1" applyAlignment="1" applyProtection="1">
      <alignment horizontal="right"/>
      <protection locked="0"/>
    </xf>
    <xf numFmtId="0" fontId="13" fillId="2" borderId="3" xfId="21" applyFont="1" applyFill="1" applyBorder="1" applyAlignment="1">
      <alignment horizontal="left"/>
      <protection/>
    </xf>
    <xf numFmtId="189" fontId="12" fillId="3" borderId="3" xfId="21" applyNumberFormat="1" applyFont="1" applyFill="1" applyBorder="1" applyAlignment="1" applyProtection="1">
      <alignment/>
      <protection locked="0"/>
    </xf>
    <xf numFmtId="10" fontId="12" fillId="3" borderId="20" xfId="21" applyNumberFormat="1" applyFont="1" applyFill="1" applyBorder="1" applyAlignment="1" applyProtection="1">
      <alignment horizontal="right"/>
      <protection locked="0"/>
    </xf>
    <xf numFmtId="3" fontId="12" fillId="0" borderId="0" xfId="0" applyNumberFormat="1" applyFont="1" applyFill="1" applyBorder="1" applyAlignment="1" applyProtection="1">
      <alignment/>
      <protection/>
    </xf>
    <xf numFmtId="0" fontId="12" fillId="0" borderId="0" xfId="0" applyFont="1" applyFill="1" applyBorder="1" applyAlignment="1" applyProtection="1">
      <alignment horizontal="centerContinuous"/>
      <protection/>
    </xf>
    <xf numFmtId="0" fontId="12" fillId="0" borderId="0" xfId="0" applyFont="1" applyFill="1" applyBorder="1" applyAlignment="1">
      <alignment horizontal="centerContinuous"/>
    </xf>
    <xf numFmtId="0" fontId="12" fillId="0" borderId="0" xfId="0" applyFont="1" applyFill="1" applyBorder="1" applyAlignment="1" applyProtection="1">
      <alignment horizontal="left"/>
      <protection/>
    </xf>
    <xf numFmtId="5" fontId="12" fillId="0" borderId="0" xfId="0" applyNumberFormat="1" applyFont="1" applyFill="1" applyBorder="1" applyAlignment="1" applyProtection="1">
      <alignment horizontal="center"/>
      <protection/>
    </xf>
    <xf numFmtId="0" fontId="4" fillId="0" borderId="0" xfId="22" applyFill="1">
      <alignment/>
      <protection/>
    </xf>
    <xf numFmtId="49" fontId="13" fillId="5" borderId="7" xfId="0" applyNumberFormat="1" applyFont="1" applyFill="1" applyBorder="1" applyAlignment="1" applyProtection="1">
      <alignment/>
      <protection/>
    </xf>
    <xf numFmtId="3" fontId="23" fillId="0" borderId="0" xfId="0" applyNumberFormat="1" applyFont="1" applyFill="1" applyBorder="1" applyAlignment="1">
      <alignment horizontal="center" vertical="center"/>
    </xf>
    <xf numFmtId="0" fontId="23" fillId="0" borderId="0" xfId="0" applyFont="1" applyAlignment="1">
      <alignment horizontal="center" vertical="center"/>
    </xf>
    <xf numFmtId="3" fontId="13" fillId="5" borderId="6" xfId="0" applyNumberFormat="1" applyFont="1" applyFill="1" applyBorder="1" applyAlignment="1" applyProtection="1">
      <alignment/>
      <protection/>
    </xf>
    <xf numFmtId="0" fontId="13" fillId="5" borderId="7" xfId="0" applyFont="1" applyFill="1" applyBorder="1" applyAlignment="1" applyProtection="1">
      <alignment/>
      <protection/>
    </xf>
    <xf numFmtId="49" fontId="12" fillId="5" borderId="6" xfId="0" applyNumberFormat="1" applyFont="1" applyFill="1" applyBorder="1" applyAlignment="1" applyProtection="1">
      <alignment/>
      <protection/>
    </xf>
    <xf numFmtId="0" fontId="17" fillId="0" borderId="0" xfId="21" applyFont="1" applyFill="1" applyBorder="1" applyAlignment="1">
      <alignment horizontal="center"/>
      <protection/>
    </xf>
    <xf numFmtId="179" fontId="39" fillId="6" borderId="0" xfId="21" applyNumberFormat="1" applyFont="1" applyFill="1" applyBorder="1" applyAlignment="1">
      <alignment horizontal="left" vertical="center"/>
      <protection/>
    </xf>
    <xf numFmtId="0" fontId="35" fillId="6" borderId="0" xfId="0" applyFont="1" applyFill="1" applyBorder="1" applyAlignment="1">
      <alignment horizontal="left" vertical="center"/>
    </xf>
    <xf numFmtId="179" fontId="34" fillId="0" borderId="0" xfId="21" applyNumberFormat="1" applyFont="1" applyFill="1" applyBorder="1" applyAlignment="1">
      <alignment horizontal="left" vertical="center"/>
      <protection/>
    </xf>
    <xf numFmtId="0" fontId="34" fillId="0" borderId="0" xfId="0" applyFont="1" applyFill="1" applyBorder="1" applyAlignment="1">
      <alignment horizontal="left" vertical="center"/>
    </xf>
    <xf numFmtId="0" fontId="16" fillId="3" borderId="4" xfId="21" applyNumberFormat="1" applyFont="1" applyFill="1" applyBorder="1" applyAlignment="1" applyProtection="1">
      <alignment horizontal="left"/>
      <protection locked="0"/>
    </xf>
    <xf numFmtId="0" fontId="16" fillId="3" borderId="1" xfId="0" applyFont="1" applyFill="1" applyBorder="1" applyAlignment="1" applyProtection="1">
      <alignment horizontal="left"/>
      <protection locked="0"/>
    </xf>
    <xf numFmtId="0" fontId="16" fillId="3" borderId="1" xfId="21" applyNumberFormat="1" applyFont="1" applyFill="1" applyBorder="1" applyAlignment="1" applyProtection="1">
      <alignment horizontal="left"/>
      <protection locked="0"/>
    </xf>
    <xf numFmtId="37" fontId="16" fillId="3" borderId="4" xfId="21" applyNumberFormat="1" applyFont="1" applyFill="1" applyBorder="1" applyAlignment="1" applyProtection="1">
      <alignment horizontal="right"/>
      <protection locked="0"/>
    </xf>
    <xf numFmtId="0" fontId="12" fillId="3" borderId="1" xfId="0" applyFont="1" applyFill="1" applyBorder="1" applyAlignment="1" applyProtection="1">
      <alignment horizontal="right"/>
      <protection locked="0"/>
    </xf>
    <xf numFmtId="179" fontId="36" fillId="6" borderId="0" xfId="21" applyNumberFormat="1" applyFont="1" applyFill="1" applyBorder="1" applyAlignment="1">
      <alignment horizontal="left" vertical="center"/>
      <protection/>
    </xf>
    <xf numFmtId="0" fontId="34" fillId="6" borderId="0" xfId="0" applyFont="1" applyFill="1" applyBorder="1" applyAlignment="1">
      <alignment horizontal="left" vertical="center"/>
    </xf>
    <xf numFmtId="179" fontId="16" fillId="3" borderId="4" xfId="21" applyNumberFormat="1" applyFont="1" applyFill="1" applyBorder="1" applyAlignment="1" applyProtection="1">
      <alignment horizontal="right"/>
      <protection locked="0"/>
    </xf>
    <xf numFmtId="0" fontId="12" fillId="3" borderId="1" xfId="0" applyFont="1" applyFill="1" applyBorder="1" applyAlignment="1" applyProtection="1">
      <alignment/>
      <protection locked="0"/>
    </xf>
    <xf numFmtId="5" fontId="16" fillId="3" borderId="4" xfId="21" applyNumberFormat="1" applyFont="1" applyFill="1" applyBorder="1" applyAlignment="1" applyProtection="1">
      <alignment horizontal="right"/>
      <protection locked="0"/>
    </xf>
    <xf numFmtId="5" fontId="12" fillId="3" borderId="1" xfId="0" applyNumberFormat="1" applyFont="1" applyFill="1" applyBorder="1" applyAlignment="1" applyProtection="1">
      <alignment horizontal="right"/>
      <protection locked="0"/>
    </xf>
    <xf numFmtId="10" fontId="16" fillId="3" borderId="4" xfId="21" applyNumberFormat="1" applyFont="1" applyFill="1" applyBorder="1" applyAlignment="1" applyProtection="1">
      <alignment horizontal="right"/>
      <protection locked="0"/>
    </xf>
    <xf numFmtId="10" fontId="12" fillId="3" borderId="1" xfId="0" applyNumberFormat="1" applyFont="1" applyFill="1" applyBorder="1" applyAlignment="1" applyProtection="1">
      <alignment horizontal="right"/>
      <protection locked="0"/>
    </xf>
    <xf numFmtId="10" fontId="12" fillId="3" borderId="1" xfId="0" applyNumberFormat="1" applyFont="1" applyFill="1" applyBorder="1" applyAlignment="1" applyProtection="1">
      <alignment/>
      <protection locked="0"/>
    </xf>
    <xf numFmtId="191" fontId="16" fillId="4" borderId="4" xfId="21" applyNumberFormat="1" applyFont="1" applyFill="1" applyBorder="1" applyAlignment="1" applyProtection="1">
      <alignment horizontal="right"/>
      <protection/>
    </xf>
    <xf numFmtId="191" fontId="12" fillId="4" borderId="1" xfId="0" applyNumberFormat="1" applyFont="1" applyFill="1" applyBorder="1" applyAlignment="1" applyProtection="1">
      <alignment/>
      <protection/>
    </xf>
    <xf numFmtId="3" fontId="12" fillId="5" borderId="6" xfId="0" applyNumberFormat="1" applyFont="1" applyFill="1" applyBorder="1" applyAlignment="1" applyProtection="1">
      <alignment/>
      <protection/>
    </xf>
    <xf numFmtId="0" fontId="12" fillId="5" borderId="7" xfId="0" applyFont="1" applyFill="1" applyBorder="1" applyAlignment="1" applyProtection="1">
      <alignment/>
      <protection/>
    </xf>
    <xf numFmtId="49" fontId="13" fillId="5" borderId="6" xfId="0" applyNumberFormat="1" applyFont="1" applyFill="1" applyBorder="1" applyAlignment="1" applyProtection="1">
      <alignment/>
      <protection/>
    </xf>
    <xf numFmtId="49" fontId="12" fillId="5" borderId="7" xfId="0" applyNumberFormat="1" applyFont="1" applyFill="1" applyBorder="1" applyAlignment="1" applyProtection="1">
      <alignment/>
      <protection/>
    </xf>
    <xf numFmtId="49" fontId="12" fillId="2" borderId="6" xfId="0" applyNumberFormat="1" applyFont="1" applyFill="1" applyBorder="1" applyAlignment="1" applyProtection="1">
      <alignment/>
      <protection/>
    </xf>
    <xf numFmtId="49" fontId="12" fillId="2" borderId="7" xfId="0" applyNumberFormat="1" applyFont="1" applyFill="1" applyBorder="1" applyAlignment="1" applyProtection="1">
      <alignment/>
      <protection/>
    </xf>
    <xf numFmtId="0" fontId="12" fillId="5" borderId="6" xfId="0" applyFont="1" applyFill="1" applyBorder="1" applyAlignment="1" applyProtection="1">
      <alignment/>
      <protection/>
    </xf>
    <xf numFmtId="3" fontId="13" fillId="5" borderId="6" xfId="0" applyNumberFormat="1" applyFont="1" applyFill="1" applyBorder="1" applyAlignment="1" applyProtection="1">
      <alignment horizontal="left"/>
      <protection/>
    </xf>
    <xf numFmtId="3" fontId="12" fillId="5" borderId="6" xfId="0" applyNumberFormat="1" applyFont="1" applyFill="1" applyBorder="1" applyAlignment="1" applyProtection="1">
      <alignment horizontal="left"/>
      <protection/>
    </xf>
    <xf numFmtId="0" fontId="12" fillId="2" borderId="6" xfId="0" applyFont="1" applyFill="1" applyBorder="1" applyAlignment="1" quotePrefix="1">
      <alignment/>
    </xf>
    <xf numFmtId="0" fontId="12" fillId="2" borderId="6" xfId="0" applyFont="1" applyFill="1" applyBorder="1" applyAlignment="1">
      <alignment/>
    </xf>
    <xf numFmtId="49" fontId="13" fillId="2" borderId="6" xfId="0" applyNumberFormat="1" applyFont="1" applyFill="1" applyBorder="1" applyAlignment="1">
      <alignment/>
    </xf>
    <xf numFmtId="3" fontId="12" fillId="5" borderId="6" xfId="0" applyNumberFormat="1" applyFont="1" applyFill="1" applyBorder="1" applyAlignment="1" applyProtection="1" quotePrefix="1">
      <alignment horizontal="left"/>
      <protection/>
    </xf>
    <xf numFmtId="49" fontId="13" fillId="5" borderId="6" xfId="0" applyNumberFormat="1" applyFont="1" applyFill="1" applyBorder="1" applyAlignment="1" applyProtection="1">
      <alignment horizontal="left"/>
      <protection/>
    </xf>
    <xf numFmtId="3" fontId="12" fillId="2" borderId="7" xfId="0" applyNumberFormat="1" applyFont="1" applyFill="1" applyBorder="1" applyAlignment="1" applyProtection="1">
      <alignment/>
      <protection/>
    </xf>
    <xf numFmtId="0" fontId="12" fillId="2" borderId="8" xfId="0" applyFont="1" applyFill="1" applyBorder="1" applyAlignment="1">
      <alignment/>
    </xf>
    <xf numFmtId="3" fontId="23" fillId="0" borderId="0" xfId="0" applyNumberFormat="1" applyFont="1" applyFill="1" applyBorder="1" applyAlignment="1" applyProtection="1">
      <alignment horizontal="center" vertical="center"/>
      <protection/>
    </xf>
    <xf numFmtId="0" fontId="22" fillId="2" borderId="6" xfId="0" applyFont="1" applyFill="1" applyBorder="1" applyAlignment="1">
      <alignment horizontal="left"/>
    </xf>
    <xf numFmtId="0" fontId="22" fillId="2" borderId="6" xfId="0" applyFont="1" applyFill="1" applyBorder="1" applyAlignment="1">
      <alignment/>
    </xf>
    <xf numFmtId="0" fontId="13" fillId="2" borderId="6" xfId="0" applyFont="1" applyFill="1" applyBorder="1" applyAlignment="1">
      <alignment/>
    </xf>
    <xf numFmtId="0" fontId="12" fillId="2" borderId="7" xfId="0" applyFont="1" applyFill="1" applyBorder="1" applyAlignment="1">
      <alignment/>
    </xf>
    <xf numFmtId="3" fontId="12" fillId="2" borderId="7" xfId="0" applyNumberFormat="1" applyFont="1" applyFill="1" applyBorder="1" applyAlignment="1" applyProtection="1" quotePrefix="1">
      <alignment horizontal="left"/>
      <protection/>
    </xf>
    <xf numFmtId="0" fontId="23" fillId="0" borderId="0" xfId="0" applyFont="1" applyFill="1" applyBorder="1" applyAlignment="1" applyProtection="1">
      <alignment horizontal="center"/>
      <protection/>
    </xf>
    <xf numFmtId="0" fontId="23" fillId="0" borderId="0" xfId="0" applyFont="1" applyFill="1" applyBorder="1" applyAlignment="1">
      <alignment horizontal="center"/>
    </xf>
    <xf numFmtId="0" fontId="12" fillId="2" borderId="7" xfId="0" applyFont="1" applyFill="1" applyBorder="1" applyAlignment="1" applyProtection="1">
      <alignment horizontal="left"/>
      <protection/>
    </xf>
    <xf numFmtId="0" fontId="12" fillId="2" borderId="8" xfId="0" applyFont="1" applyFill="1" applyBorder="1" applyAlignment="1" applyProtection="1">
      <alignment horizontal="left"/>
      <protection/>
    </xf>
    <xf numFmtId="3" fontId="23" fillId="0" borderId="0" xfId="0" applyNumberFormat="1" applyFont="1" applyFill="1" applyBorder="1" applyAlignment="1" applyProtection="1">
      <alignment horizontal="center"/>
      <protection/>
    </xf>
    <xf numFmtId="5" fontId="12" fillId="4" borderId="6" xfId="0" applyNumberFormat="1" applyFont="1" applyFill="1" applyBorder="1" applyAlignment="1" applyProtection="1">
      <alignment horizontal="right"/>
      <protection/>
    </xf>
    <xf numFmtId="0" fontId="12" fillId="4" borderId="6" xfId="0" applyFont="1" applyFill="1" applyBorder="1" applyAlignment="1">
      <alignment/>
    </xf>
    <xf numFmtId="0" fontId="12" fillId="4" borderId="21" xfId="0" applyNumberFormat="1" applyFont="1" applyFill="1" applyBorder="1" applyAlignment="1" applyProtection="1">
      <alignment horizontal="left"/>
      <protection locked="0"/>
    </xf>
    <xf numFmtId="0" fontId="12" fillId="4" borderId="21" xfId="0" applyFont="1" applyFill="1" applyBorder="1" applyAlignment="1">
      <alignment horizontal="left"/>
    </xf>
    <xf numFmtId="190" fontId="12" fillId="4" borderId="22" xfId="0" applyNumberFormat="1" applyFont="1" applyFill="1" applyBorder="1" applyAlignment="1" applyProtection="1">
      <alignment horizontal="left"/>
      <protection locked="0"/>
    </xf>
    <xf numFmtId="190" fontId="12" fillId="4" borderId="22" xfId="0" applyNumberFormat="1" applyFont="1" applyFill="1" applyBorder="1" applyAlignment="1">
      <alignment horizontal="left"/>
    </xf>
    <xf numFmtId="3" fontId="12" fillId="2" borderId="21" xfId="0" applyNumberFormat="1" applyFont="1" applyFill="1" applyBorder="1" applyAlignment="1" applyProtection="1">
      <alignment/>
      <protection/>
    </xf>
    <xf numFmtId="0" fontId="12" fillId="2" borderId="21" xfId="0" applyFont="1" applyFill="1" applyBorder="1" applyAlignment="1">
      <alignment/>
    </xf>
    <xf numFmtId="3" fontId="12" fillId="2" borderId="22" xfId="0" applyNumberFormat="1" applyFont="1" applyFill="1" applyBorder="1" applyAlignment="1" applyProtection="1">
      <alignment/>
      <protection/>
    </xf>
    <xf numFmtId="0" fontId="12" fillId="2" borderId="22" xfId="0" applyFont="1" applyFill="1" applyBorder="1" applyAlignment="1">
      <alignment/>
    </xf>
    <xf numFmtId="3" fontId="15" fillId="0" borderId="0" xfId="0" applyNumberFormat="1" applyFont="1" applyFill="1" applyBorder="1" applyAlignment="1" applyProtection="1">
      <alignment vertical="center"/>
      <protection/>
    </xf>
    <xf numFmtId="0" fontId="15" fillId="0" borderId="0" xfId="0" applyFont="1" applyAlignment="1">
      <alignment vertical="center"/>
    </xf>
    <xf numFmtId="3" fontId="12" fillId="2" borderId="23" xfId="0" applyNumberFormat="1" applyFont="1" applyFill="1" applyBorder="1" applyAlignment="1" applyProtection="1">
      <alignment/>
      <protection/>
    </xf>
    <xf numFmtId="0" fontId="12" fillId="2" borderId="23" xfId="0" applyFont="1" applyFill="1" applyBorder="1" applyAlignment="1">
      <alignment/>
    </xf>
    <xf numFmtId="0" fontId="12" fillId="4" borderId="23" xfId="0" applyNumberFormat="1" applyFont="1" applyFill="1" applyBorder="1" applyAlignment="1" applyProtection="1">
      <alignment horizontal="left"/>
      <protection locked="0"/>
    </xf>
    <xf numFmtId="0" fontId="12" fillId="4" borderId="23" xfId="0" applyFont="1" applyFill="1" applyBorder="1" applyAlignment="1">
      <alignment horizontal="left"/>
    </xf>
    <xf numFmtId="0" fontId="12" fillId="2" borderId="6" xfId="0" applyFont="1" applyFill="1" applyBorder="1" applyAlignment="1" applyProtection="1">
      <alignment horizontal="left"/>
      <protection/>
    </xf>
    <xf numFmtId="0" fontId="25" fillId="0" borderId="0" xfId="0" applyFont="1" applyFill="1" applyBorder="1" applyAlignment="1" applyProtection="1" quotePrefix="1">
      <alignment horizontal="center"/>
      <protection hidden="1"/>
    </xf>
    <xf numFmtId="3"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25" fillId="0" borderId="0" xfId="0" applyNumberFormat="1" applyFont="1" applyFill="1" applyBorder="1" applyAlignment="1">
      <alignment horizontal="center"/>
    </xf>
    <xf numFmtId="0" fontId="25" fillId="0" borderId="0" xfId="0" applyFont="1" applyFill="1" applyBorder="1" applyAlignment="1">
      <alignment horizontal="center"/>
    </xf>
    <xf numFmtId="49" fontId="20" fillId="0" borderId="0" xfId="0" applyNumberFormat="1" applyFont="1" applyFill="1" applyBorder="1" applyAlignment="1">
      <alignment/>
    </xf>
    <xf numFmtId="3" fontId="20" fillId="0" borderId="0" xfId="0" applyNumberFormat="1" applyFont="1" applyFill="1" applyBorder="1" applyAlignment="1" applyProtection="1" quotePrefix="1">
      <alignment horizontal="left"/>
      <protection/>
    </xf>
    <xf numFmtId="0" fontId="20" fillId="0" borderId="0" xfId="0" applyFont="1" applyFill="1" applyBorder="1" applyAlignment="1">
      <alignment/>
    </xf>
    <xf numFmtId="0" fontId="20" fillId="0" borderId="0" xfId="0" applyFont="1" applyFill="1" applyBorder="1" applyAlignment="1" applyProtection="1" quotePrefix="1">
      <alignment horizontal="center" vertical="justify"/>
      <protection hidden="1"/>
    </xf>
    <xf numFmtId="10" fontId="12" fillId="2" borderId="7" xfId="0" applyNumberFormat="1" applyFont="1" applyFill="1" applyBorder="1" applyAlignment="1">
      <alignment/>
    </xf>
    <xf numFmtId="0" fontId="12" fillId="2" borderId="24" xfId="0" applyFont="1" applyFill="1" applyBorder="1" applyAlignment="1">
      <alignment/>
    </xf>
    <xf numFmtId="0" fontId="13" fillId="5" borderId="6" xfId="0" applyFont="1" applyFill="1" applyBorder="1" applyAlignment="1" applyProtection="1">
      <alignment/>
      <protection/>
    </xf>
    <xf numFmtId="3" fontId="20" fillId="0" borderId="0" xfId="0" applyNumberFormat="1" applyFont="1" applyFill="1" applyBorder="1" applyAlignment="1" applyProtection="1" quotePrefix="1">
      <alignment horizontal="left"/>
      <protection locked="0"/>
    </xf>
    <xf numFmtId="0" fontId="20" fillId="0" borderId="0" xfId="0" applyFont="1" applyFill="1" applyBorder="1" applyAlignment="1" applyProtection="1">
      <alignment/>
      <protection locked="0"/>
    </xf>
    <xf numFmtId="171" fontId="20" fillId="0" borderId="0" xfId="23" applyNumberFormat="1" applyFont="1" applyFill="1" applyBorder="1" applyAlignment="1" applyProtection="1" quotePrefix="1">
      <alignment horizontal="left"/>
      <protection/>
    </xf>
    <xf numFmtId="171" fontId="20" fillId="0" borderId="0" xfId="23" applyNumberFormat="1" applyFont="1" applyFill="1" applyBorder="1" applyAlignment="1">
      <alignment/>
    </xf>
    <xf numFmtId="3" fontId="20" fillId="0" borderId="0" xfId="0" applyNumberFormat="1" applyFont="1" applyFill="1" applyBorder="1" applyAlignment="1" applyProtection="1">
      <alignment horizontal="left"/>
      <protection locked="0"/>
    </xf>
    <xf numFmtId="3" fontId="20" fillId="0" borderId="0" xfId="0" applyNumberFormat="1" applyFont="1" applyFill="1" applyBorder="1" applyAlignment="1" applyProtection="1" quotePrefix="1">
      <alignment/>
      <protection locked="0"/>
    </xf>
    <xf numFmtId="37" fontId="12" fillId="4" borderId="25" xfId="0" applyNumberFormat="1" applyFont="1" applyFill="1" applyBorder="1" applyAlignment="1" applyProtection="1">
      <alignment horizontal="left"/>
      <protection locked="0"/>
    </xf>
    <xf numFmtId="37" fontId="12" fillId="4" borderId="26" xfId="0" applyNumberFormat="1" applyFont="1" applyFill="1" applyBorder="1" applyAlignment="1">
      <alignment horizontal="left"/>
    </xf>
    <xf numFmtId="0" fontId="34" fillId="0" borderId="0" xfId="0" applyFont="1" applyFill="1" applyBorder="1" applyAlignment="1" applyProtection="1" quotePrefix="1">
      <alignment horizontal="left" vertical="center"/>
      <protection/>
    </xf>
    <xf numFmtId="0" fontId="38" fillId="0" borderId="0" xfId="0" applyFont="1" applyAlignment="1" applyProtection="1">
      <alignment vertical="center"/>
      <protection/>
    </xf>
    <xf numFmtId="0" fontId="34" fillId="0" borderId="0" xfId="0" applyFont="1" applyFill="1" applyBorder="1" applyAlignment="1" applyProtection="1">
      <alignment horizontal="left" vertical="center"/>
      <protection/>
    </xf>
    <xf numFmtId="0" fontId="38" fillId="0" borderId="0" xfId="0" applyFont="1" applyAlignment="1" applyProtection="1">
      <alignment horizontal="left" vertical="center"/>
      <protection/>
    </xf>
    <xf numFmtId="0" fontId="35" fillId="0" borderId="0" xfId="0" applyFont="1" applyFill="1" applyBorder="1" applyAlignment="1" applyProtection="1">
      <alignment horizontal="left" vertical="center"/>
      <protection/>
    </xf>
    <xf numFmtId="0" fontId="37" fillId="0" borderId="0" xfId="0" applyFont="1" applyAlignment="1" applyProtection="1">
      <alignment/>
      <protection/>
    </xf>
    <xf numFmtId="0" fontId="38" fillId="0" borderId="0" xfId="0" applyFont="1" applyAlignment="1" applyProtection="1">
      <alignment/>
      <protection/>
    </xf>
    <xf numFmtId="0" fontId="31" fillId="2" borderId="27" xfId="0" applyFont="1" applyFill="1" applyBorder="1" applyAlignment="1">
      <alignment horizontal="center" vertical="center"/>
    </xf>
    <xf numFmtId="0" fontId="20" fillId="2" borderId="27" xfId="0" applyFont="1" applyFill="1" applyBorder="1" applyAlignment="1">
      <alignment/>
    </xf>
    <xf numFmtId="0" fontId="20" fillId="2" borderId="28" xfId="0" applyFont="1" applyFill="1" applyBorder="1" applyAlignment="1">
      <alignment/>
    </xf>
    <xf numFmtId="0" fontId="20" fillId="2" borderId="29"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Business Forms Input" xfId="21"/>
    <cellStyle name="Normal_License" xfId="22"/>
    <cellStyle name="Percent" xfId="23"/>
  </cellStyles>
  <dxfs count="8">
    <dxf>
      <fill>
        <patternFill>
          <bgColor rgb="FFFFFFCC"/>
        </patternFill>
      </fill>
      <border/>
    </dxf>
    <dxf>
      <fill>
        <patternFill>
          <fgColor rgb="FFFF8080"/>
          <bgColor rgb="FFFF8080"/>
        </patternFill>
      </fill>
      <border/>
    </dxf>
    <dxf>
      <border/>
    </dxf>
    <dxf>
      <fill>
        <patternFill>
          <bgColor rgb="FFCBE7CC"/>
        </patternFill>
      </fill>
      <border/>
    </dxf>
    <dxf>
      <fill>
        <patternFill>
          <bgColor rgb="FFCCFFFF"/>
        </patternFill>
      </fill>
      <border/>
    </dxf>
    <dxf>
      <fill>
        <patternFill>
          <bgColor rgb="FFFF8080"/>
        </patternFill>
      </fill>
      <border/>
    </dxf>
    <dxf>
      <fill>
        <patternFill>
          <bgColor rgb="FFFFCC99"/>
        </patternFill>
      </fill>
      <border/>
    </dxf>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BDBDB"/>
      <rgbColor rgb="0000FFFF"/>
      <rgbColor rgb="00800000"/>
      <rgbColor rgb="00008000"/>
      <rgbColor rgb="00ADB092"/>
      <rgbColor rgb="00808000"/>
      <rgbColor rgb="00F1F3F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2CADC"/>
      <rgbColor rgb="00CCFFFF"/>
      <rgbColor rgb="00CBE7CC"/>
      <rgbColor rgb="00FFFF99"/>
      <rgbColor rgb="00BCCCE4"/>
      <rgbColor rgb="00B6B1FD"/>
      <rgbColor rgb="00FBFAF5"/>
      <rgbColor rgb="00FFCC99"/>
      <rgbColor rgb="003366FF"/>
      <rgbColor rgb="0033CCCC"/>
      <rgbColor rgb="0099CC00"/>
      <rgbColor rgb="00FFCC00"/>
      <rgbColor rgb="00FF9900"/>
      <rgbColor rgb="00FF6600"/>
      <rgbColor rgb="00666699"/>
      <rgbColor rgb="00969696"/>
      <rgbColor rgb="004B584A"/>
      <rgbColor rgb="00339966"/>
      <rgbColor rgb="005A889C"/>
      <rgbColor rgb="0096A65A"/>
      <rgbColor rgb="00B11B0B"/>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3</xdr:row>
      <xdr:rowOff>9525</xdr:rowOff>
    </xdr:from>
    <xdr:to>
      <xdr:col>20</xdr:col>
      <xdr:colOff>76200</xdr:colOff>
      <xdr:row>49</xdr:row>
      <xdr:rowOff>95250</xdr:rowOff>
    </xdr:to>
    <xdr:sp>
      <xdr:nvSpPr>
        <xdr:cNvPr id="1" name="Rectangle 1"/>
        <xdr:cNvSpPr>
          <a:spLocks/>
        </xdr:cNvSpPr>
      </xdr:nvSpPr>
      <xdr:spPr>
        <a:xfrm>
          <a:off x="266700" y="266700"/>
          <a:ext cx="11410950" cy="7019925"/>
        </a:xfrm>
        <a:prstGeom prst="roundRect">
          <a:avLst/>
        </a:prstGeom>
        <a:solidFill>
          <a:srgbClr val="CBE7CC"/>
        </a:solidFill>
        <a:ln w="76200" cmpd="sng">
          <a:solidFill>
            <a:srgbClr val="969696"/>
          </a:solidFill>
          <a:headEnd type="none"/>
          <a:tailEnd type="none"/>
        </a:ln>
      </xdr:spPr>
      <xdr:txBody>
        <a:bodyPr vertOverflow="clip" wrap="square"/>
        <a:p>
          <a:pPr algn="l">
            <a:defRPr/>
          </a:pPr>
          <a:r>
            <a:rPr lang="en-US" cap="none" sz="1800" b="0" i="0" u="none" baseline="0"/>
            <a:t>LICENSE
This file was developed for the CCIM Institute, which holds copyright to the CCIM Business Forms Templates.  The authority granted to you to use this file and the Templates included permit use only in the regular course of doing business, including giving copies of reports generated by the Templates to clients, their agents and consultants.  Your authority to use the Templates expressly excludes any right to sell, rent or otherwise use the Templates for the purpose of deriving a source of income.
These CCIM Business Forms Templates are made available for use on an ‘as-is’ basis.  Use of the Templates constitutes the user’s waiver of any and all claims against the Institute and the author that may arise as a result of such use, including without limitation reliance on any conclusion indicated by the Template or any report generated by the Template, even if the Template is defective.  All warranties, express or implied, are hereby disclaimed, including but not limited to any regarding the suitability of the Template for any application.
All use of the Templates must include the following notice:
“Reprinted with permission of the CCIM Institute / Copyright 2003”
DCF Analysis V 6.0
© Copyright 2003 by the CCIM Institute.  All rights reserved.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xdr:col>
      <xdr:colOff>2390775</xdr:colOff>
      <xdr:row>0</xdr:row>
      <xdr:rowOff>609600</xdr:rowOff>
    </xdr:to>
    <xdr:pic>
      <xdr:nvPicPr>
        <xdr:cNvPr id="1" name="Picture 4"/>
        <xdr:cNvPicPr preferRelativeResize="1">
          <a:picLocks noChangeAspect="1"/>
        </xdr:cNvPicPr>
      </xdr:nvPicPr>
      <xdr:blipFill>
        <a:blip r:embed="rId1"/>
        <a:stretch>
          <a:fillRect/>
        </a:stretch>
      </xdr:blipFill>
      <xdr:spPr>
        <a:xfrm>
          <a:off x="0" y="28575"/>
          <a:ext cx="2952750" cy="581025"/>
        </a:xfrm>
        <a:prstGeom prst="rect">
          <a:avLst/>
        </a:prstGeom>
        <a:noFill/>
        <a:ln w="9525" cmpd="sng">
          <a:noFill/>
        </a:ln>
      </xdr:spPr>
    </xdr:pic>
    <xdr:clientData/>
  </xdr:twoCellAnchor>
  <xdr:twoCellAnchor>
    <xdr:from>
      <xdr:col>7</xdr:col>
      <xdr:colOff>95250</xdr:colOff>
      <xdr:row>1</xdr:row>
      <xdr:rowOff>409575</xdr:rowOff>
    </xdr:from>
    <xdr:to>
      <xdr:col>10</xdr:col>
      <xdr:colOff>142875</xdr:colOff>
      <xdr:row>14</xdr:row>
      <xdr:rowOff>209550</xdr:rowOff>
    </xdr:to>
    <xdr:sp>
      <xdr:nvSpPr>
        <xdr:cNvPr id="2" name="TextBox 12"/>
        <xdr:cNvSpPr txBox="1">
          <a:spLocks noChangeArrowheads="1"/>
        </xdr:cNvSpPr>
      </xdr:nvSpPr>
      <xdr:spPr>
        <a:xfrm>
          <a:off x="9915525" y="1028700"/>
          <a:ext cx="3590925" cy="3133725"/>
        </a:xfrm>
        <a:prstGeom prst="rect">
          <a:avLst/>
        </a:prstGeom>
        <a:solidFill>
          <a:srgbClr val="FBFAF5"/>
        </a:solidFill>
        <a:ln w="9525" cmpd="sng">
          <a:solidFill>
            <a:srgbClr val="C0C0C0"/>
          </a:solidFill>
          <a:headEnd type="none"/>
          <a:tailEnd type="none"/>
        </a:ln>
      </xdr:spPr>
      <xdr:txBody>
        <a:bodyPr vertOverflow="clip" wrap="square"/>
        <a:p>
          <a:pPr algn="l">
            <a:defRPr/>
          </a:pPr>
          <a:r>
            <a:rPr lang="en-US" cap="none" sz="1000" b="1" i="0" u="none" baseline="0">
              <a:latin typeface="Arial"/>
              <a:ea typeface="Arial"/>
              <a:cs typeface="Arial"/>
            </a:rPr>
            <a:t>Instructions :</a:t>
          </a:r>
          <a:r>
            <a:rPr lang="en-US" cap="none" sz="1000" b="0" i="0" u="none" baseline="0">
              <a:latin typeface="Arial"/>
              <a:ea typeface="Arial"/>
              <a:cs typeface="Arial"/>
            </a:rPr>
            <a:t>
</a:t>
          </a:r>
        </a:p>
      </xdr:txBody>
    </xdr:sp>
    <xdr:clientData/>
  </xdr:twoCellAnchor>
  <xdr:twoCellAnchor>
    <xdr:from>
      <xdr:col>2</xdr:col>
      <xdr:colOff>5010150</xdr:colOff>
      <xdr:row>1</xdr:row>
      <xdr:rowOff>28575</xdr:rowOff>
    </xdr:from>
    <xdr:to>
      <xdr:col>4</xdr:col>
      <xdr:colOff>933450</xdr:colOff>
      <xdr:row>1</xdr:row>
      <xdr:rowOff>304800</xdr:rowOff>
    </xdr:to>
    <xdr:sp macro="[0]!clear">
      <xdr:nvSpPr>
        <xdr:cNvPr id="3" name="Rectangle 57"/>
        <xdr:cNvSpPr>
          <a:spLocks/>
        </xdr:cNvSpPr>
      </xdr:nvSpPr>
      <xdr:spPr>
        <a:xfrm>
          <a:off x="5572125" y="647700"/>
          <a:ext cx="1638300" cy="276225"/>
        </a:xfrm>
        <a:prstGeom prst="rect">
          <a:avLst/>
        </a:prstGeom>
        <a:solidFill>
          <a:srgbClr val="DBDBDB"/>
        </a:solidFill>
        <a:ln w="9525" cmpd="sng">
          <a:noFill/>
        </a:ln>
      </xdr:spPr>
      <xdr:txBody>
        <a:bodyPr vertOverflow="clip" wrap="square" anchor="ctr"/>
        <a:p>
          <a:pPr algn="ctr">
            <a:defRPr/>
          </a:pPr>
          <a:r>
            <a:rPr lang="en-US" cap="none" sz="1100" b="0" i="0" u="none" baseline="0">
              <a:latin typeface="Arial"/>
              <a:ea typeface="Arial"/>
              <a:cs typeface="Arial"/>
            </a:rPr>
            <a:t>Clear &amp; Reset</a:t>
          </a:r>
        </a:p>
      </xdr:txBody>
    </xdr:sp>
    <xdr:clientData/>
  </xdr:twoCellAnchor>
  <xdr:twoCellAnchor>
    <xdr:from>
      <xdr:col>2</xdr:col>
      <xdr:colOff>3114675</xdr:colOff>
      <xdr:row>0</xdr:row>
      <xdr:rowOff>38100</xdr:rowOff>
    </xdr:from>
    <xdr:to>
      <xdr:col>6</xdr:col>
      <xdr:colOff>885825</xdr:colOff>
      <xdr:row>0</xdr:row>
      <xdr:rowOff>609600</xdr:rowOff>
    </xdr:to>
    <xdr:grpSp>
      <xdr:nvGrpSpPr>
        <xdr:cNvPr id="4" name="Group 65"/>
        <xdr:cNvGrpSpPr>
          <a:grpSpLocks/>
        </xdr:cNvGrpSpPr>
      </xdr:nvGrpSpPr>
      <xdr:grpSpPr>
        <a:xfrm>
          <a:off x="3676650" y="38100"/>
          <a:ext cx="5848350" cy="571500"/>
          <a:chOff x="1008" y="255"/>
          <a:chExt cx="395" cy="60"/>
        </a:xfrm>
        <a:solidFill>
          <a:srgbClr val="FFFFFF"/>
        </a:solidFill>
      </xdr:grpSpPr>
      <xdr:sp>
        <xdr:nvSpPr>
          <xdr:cNvPr id="5" name="Rectangle 66"/>
          <xdr:cNvSpPr>
            <a:spLocks/>
          </xdr:cNvSpPr>
        </xdr:nvSpPr>
        <xdr:spPr>
          <a:xfrm>
            <a:off x="1008" y="255"/>
            <a:ext cx="395" cy="60"/>
          </a:xfrm>
          <a:prstGeom prst="rect">
            <a:avLst/>
          </a:prstGeom>
          <a:solidFill>
            <a:srgbClr val="FFFFFF"/>
          </a:solid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7"/>
          <xdr:cNvSpPr>
            <a:spLocks/>
          </xdr:cNvSpPr>
        </xdr:nvSpPr>
        <xdr:spPr>
          <a:xfrm>
            <a:off x="1018" y="277"/>
            <a:ext cx="123" cy="24"/>
          </a:xfrm>
          <a:prstGeom prst="rect">
            <a:avLst/>
          </a:prstGeom>
          <a:solidFill>
            <a:srgbClr val="DBDBDB"/>
          </a:solidFill>
          <a:ln w="9525" cmpd="sng">
            <a:noFill/>
          </a:ln>
        </xdr:spPr>
        <xdr:txBody>
          <a:bodyPr vertOverflow="clip" wrap="square" anchor="ctr"/>
          <a:p>
            <a:pPr algn="ctr">
              <a:defRPr/>
            </a:pPr>
            <a:r>
              <a:rPr lang="en-US" cap="none" sz="1000" b="0" i="0" u="none" baseline="0">
                <a:solidFill>
                  <a:srgbClr val="333333"/>
                </a:solidFill>
                <a:latin typeface="Arial"/>
                <a:ea typeface="Arial"/>
                <a:cs typeface="Arial"/>
              </a:rPr>
              <a:t>Input Cells</a:t>
            </a:r>
          </a:p>
        </xdr:txBody>
      </xdr:sp>
      <xdr:sp>
        <xdr:nvSpPr>
          <xdr:cNvPr id="7" name="Rectangle 68"/>
          <xdr:cNvSpPr>
            <a:spLocks/>
          </xdr:cNvSpPr>
        </xdr:nvSpPr>
        <xdr:spPr>
          <a:xfrm>
            <a:off x="1143" y="277"/>
            <a:ext cx="123" cy="24"/>
          </a:xfrm>
          <a:prstGeom prst="rect">
            <a:avLst/>
          </a:prstGeom>
          <a:solidFill>
            <a:srgbClr val="CBE7CC"/>
          </a:solidFill>
          <a:ln w="9525" cmpd="sng">
            <a:noFill/>
          </a:ln>
        </xdr:spPr>
        <xdr:txBody>
          <a:bodyPr vertOverflow="clip" wrap="square" anchor="ctr"/>
          <a:p>
            <a:pPr algn="ctr">
              <a:defRPr/>
            </a:pPr>
            <a:r>
              <a:rPr lang="en-US" cap="none" sz="1000" b="0" i="0" u="none" baseline="0">
                <a:solidFill>
                  <a:srgbClr val="333333"/>
                </a:solidFill>
                <a:latin typeface="Arial"/>
                <a:ea typeface="Arial"/>
                <a:cs typeface="Arial"/>
              </a:rPr>
              <a:t>Formula Cells</a:t>
            </a:r>
          </a:p>
        </xdr:txBody>
      </xdr:sp>
      <xdr:sp>
        <xdr:nvSpPr>
          <xdr:cNvPr id="8" name="Rectangle 69"/>
          <xdr:cNvSpPr>
            <a:spLocks/>
          </xdr:cNvSpPr>
        </xdr:nvSpPr>
        <xdr:spPr>
          <a:xfrm>
            <a:off x="1268" y="277"/>
            <a:ext cx="123" cy="24"/>
          </a:xfrm>
          <a:prstGeom prst="rect">
            <a:avLst/>
          </a:prstGeom>
          <a:solidFill>
            <a:srgbClr val="BCCCE4"/>
          </a:solidFill>
          <a:ln w="9525" cmpd="sng">
            <a:noFill/>
          </a:ln>
        </xdr:spPr>
        <xdr:txBody>
          <a:bodyPr vertOverflow="clip" wrap="square" anchor="ctr"/>
          <a:p>
            <a:pPr algn="ctr">
              <a:defRPr/>
            </a:pPr>
            <a:r>
              <a:rPr lang="en-US" cap="none" sz="1000" b="0" i="0" u="none" baseline="0">
                <a:solidFill>
                  <a:srgbClr val="333333"/>
                </a:solidFill>
                <a:latin typeface="Arial"/>
                <a:ea typeface="Arial"/>
                <a:cs typeface="Arial"/>
              </a:rPr>
              <a:t>Description Cells</a:t>
            </a:r>
          </a:p>
        </xdr:txBody>
      </xdr:sp>
      <xdr:sp>
        <xdr:nvSpPr>
          <xdr:cNvPr id="9" name="Rectangle 70"/>
          <xdr:cNvSpPr>
            <a:spLocks/>
          </xdr:cNvSpPr>
        </xdr:nvSpPr>
        <xdr:spPr>
          <a:xfrm>
            <a:off x="1164" y="256"/>
            <a:ext cx="81" cy="14"/>
          </a:xfrm>
          <a:prstGeom prst="rect">
            <a:avLst/>
          </a:prstGeom>
          <a:solidFill>
            <a:srgbClr val="FFFFFF"/>
          </a:solidFill>
          <a:ln w="9525" cmpd="sng">
            <a:noFill/>
          </a:ln>
        </xdr:spPr>
        <xdr:txBody>
          <a:bodyPr vertOverflow="clip" wrap="square" lIns="0" tIns="0" rIns="0" bIns="0" anchor="ctr"/>
          <a:p>
            <a:pPr algn="ctr">
              <a:defRPr/>
            </a:pPr>
            <a:r>
              <a:rPr lang="en-US" cap="none" sz="800" b="1" i="0" u="none" baseline="0">
                <a:solidFill>
                  <a:srgbClr val="333333"/>
                </a:solidFill>
                <a:latin typeface="Arial"/>
                <a:ea typeface="Arial"/>
                <a:cs typeface="Arial"/>
              </a:rPr>
              <a:t>Legend</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0</xdr:row>
      <xdr:rowOff>104775</xdr:rowOff>
    </xdr:from>
    <xdr:to>
      <xdr:col>7</xdr:col>
      <xdr:colOff>1247775</xdr:colOff>
      <xdr:row>0</xdr:row>
      <xdr:rowOff>561975</xdr:rowOff>
    </xdr:to>
    <xdr:sp>
      <xdr:nvSpPr>
        <xdr:cNvPr id="1" name="TextBox 9"/>
        <xdr:cNvSpPr txBox="1">
          <a:spLocks noChangeArrowheads="1"/>
        </xdr:cNvSpPr>
      </xdr:nvSpPr>
      <xdr:spPr>
        <a:xfrm>
          <a:off x="5381625" y="104775"/>
          <a:ext cx="3067050" cy="457200"/>
        </a:xfrm>
        <a:prstGeom prst="rect">
          <a:avLst/>
        </a:prstGeom>
        <a:noFill/>
        <a:ln w="9525" cmpd="sng">
          <a:solidFill>
            <a:srgbClr val="969696"/>
          </a:solidFill>
          <a:headEnd type="none"/>
          <a:tailEnd type="none"/>
        </a:ln>
      </xdr:spPr>
      <xdr:txBody>
        <a:bodyPr vertOverflow="clip" wrap="square" anchor="ctr"/>
        <a:p>
          <a:pPr algn="l">
            <a:defRPr/>
          </a:pPr>
          <a:r>
            <a:rPr lang="en-US" cap="none" sz="1000" b="1" i="0" u="none" baseline="0">
              <a:latin typeface="Arial"/>
              <a:ea typeface="Arial"/>
              <a:cs typeface="Arial"/>
            </a:rPr>
            <a:t>       Note</a:t>
          </a:r>
          <a:r>
            <a:rPr lang="en-US" cap="none" sz="1000" b="0" i="0" u="none" baseline="0">
              <a:latin typeface="Arial"/>
              <a:ea typeface="Arial"/>
              <a:cs typeface="Arial"/>
            </a:rPr>
            <a:t>: Do not enter any information on this sheet.
                           All values are derived from the Input Sheet.</a:t>
          </a:r>
        </a:p>
      </xdr:txBody>
    </xdr:sp>
    <xdr:clientData fPrintsWithSheet="0"/>
  </xdr:twoCellAnchor>
  <xdr:twoCellAnchor editAs="oneCell">
    <xdr:from>
      <xdr:col>0</xdr:col>
      <xdr:colOff>0</xdr:colOff>
      <xdr:row>0</xdr:row>
      <xdr:rowOff>9525</xdr:rowOff>
    </xdr:from>
    <xdr:to>
      <xdr:col>3</xdr:col>
      <xdr:colOff>895350</xdr:colOff>
      <xdr:row>0</xdr:row>
      <xdr:rowOff>590550</xdr:rowOff>
    </xdr:to>
    <xdr:pic>
      <xdr:nvPicPr>
        <xdr:cNvPr id="2" name="Picture 10"/>
        <xdr:cNvPicPr preferRelativeResize="1">
          <a:picLocks noChangeAspect="1"/>
        </xdr:cNvPicPr>
      </xdr:nvPicPr>
      <xdr:blipFill>
        <a:blip r:embed="rId1"/>
        <a:stretch>
          <a:fillRect/>
        </a:stretch>
      </xdr:blipFill>
      <xdr:spPr>
        <a:xfrm>
          <a:off x="0" y="9525"/>
          <a:ext cx="295275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0</xdr:row>
      <xdr:rowOff>104775</xdr:rowOff>
    </xdr:from>
    <xdr:to>
      <xdr:col>7</xdr:col>
      <xdr:colOff>514350</xdr:colOff>
      <xdr:row>0</xdr:row>
      <xdr:rowOff>561975</xdr:rowOff>
    </xdr:to>
    <xdr:sp>
      <xdr:nvSpPr>
        <xdr:cNvPr id="1" name="TextBox 3"/>
        <xdr:cNvSpPr txBox="1">
          <a:spLocks noChangeArrowheads="1"/>
        </xdr:cNvSpPr>
      </xdr:nvSpPr>
      <xdr:spPr>
        <a:xfrm>
          <a:off x="5400675" y="104775"/>
          <a:ext cx="3676650" cy="457200"/>
        </a:xfrm>
        <a:prstGeom prst="rect">
          <a:avLst/>
        </a:prstGeom>
        <a:noFill/>
        <a:ln w="9525" cmpd="sng">
          <a:solidFill>
            <a:srgbClr val="969696"/>
          </a:solidFill>
          <a:headEnd type="none"/>
          <a:tailEnd type="none"/>
        </a:ln>
      </xdr:spPr>
      <xdr:txBody>
        <a:bodyPr vertOverflow="clip" wrap="square" anchor="ctr"/>
        <a:p>
          <a:pPr algn="l">
            <a:defRPr/>
          </a:pPr>
          <a:r>
            <a:rPr lang="en-US" cap="none" sz="1000" b="1" i="0" u="none" baseline="0">
              <a:latin typeface="Arial"/>
              <a:ea typeface="Arial"/>
              <a:cs typeface="Arial"/>
            </a:rPr>
            <a:t>       Note</a:t>
          </a:r>
          <a:r>
            <a:rPr lang="en-US" cap="none" sz="1000" b="0" i="0" u="none" baseline="0">
              <a:latin typeface="Arial"/>
              <a:ea typeface="Arial"/>
              <a:cs typeface="Arial"/>
            </a:rPr>
            <a:t>: Do not enter any information on this sheet.
                 All values are derived from the Input Sheet.</a:t>
          </a:r>
        </a:p>
      </xdr:txBody>
    </xdr:sp>
    <xdr:clientData fPrintsWithSheet="0"/>
  </xdr:twoCellAnchor>
  <xdr:twoCellAnchor editAs="oneCell">
    <xdr:from>
      <xdr:col>0</xdr:col>
      <xdr:colOff>0</xdr:colOff>
      <xdr:row>0</xdr:row>
      <xdr:rowOff>9525</xdr:rowOff>
    </xdr:from>
    <xdr:to>
      <xdr:col>2</xdr:col>
      <xdr:colOff>2524125</xdr:colOff>
      <xdr:row>0</xdr:row>
      <xdr:rowOff>590550</xdr:rowOff>
    </xdr:to>
    <xdr:pic>
      <xdr:nvPicPr>
        <xdr:cNvPr id="2" name="Picture 4"/>
        <xdr:cNvPicPr preferRelativeResize="1">
          <a:picLocks noChangeAspect="1"/>
        </xdr:cNvPicPr>
      </xdr:nvPicPr>
      <xdr:blipFill>
        <a:blip r:embed="rId1"/>
        <a:stretch>
          <a:fillRect/>
        </a:stretch>
      </xdr:blipFill>
      <xdr:spPr>
        <a:xfrm>
          <a:off x="0" y="9525"/>
          <a:ext cx="29527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1019175</xdr:colOff>
      <xdr:row>0</xdr:row>
      <xdr:rowOff>590550</xdr:rowOff>
    </xdr:to>
    <xdr:pic>
      <xdr:nvPicPr>
        <xdr:cNvPr id="1" name="Picture 1"/>
        <xdr:cNvPicPr preferRelativeResize="1">
          <a:picLocks noChangeAspect="1"/>
        </xdr:cNvPicPr>
      </xdr:nvPicPr>
      <xdr:blipFill>
        <a:blip r:embed="rId1"/>
        <a:stretch>
          <a:fillRect/>
        </a:stretch>
      </xdr:blipFill>
      <xdr:spPr>
        <a:xfrm>
          <a:off x="0" y="9525"/>
          <a:ext cx="2952750" cy="581025"/>
        </a:xfrm>
        <a:prstGeom prst="rect">
          <a:avLst/>
        </a:prstGeom>
        <a:noFill/>
        <a:ln w="9525" cmpd="sng">
          <a:noFill/>
        </a:ln>
      </xdr:spPr>
    </xdr:pic>
    <xdr:clientData/>
  </xdr:twoCellAnchor>
  <xdr:twoCellAnchor>
    <xdr:from>
      <xdr:col>4</xdr:col>
      <xdr:colOff>142875</xdr:colOff>
      <xdr:row>0</xdr:row>
      <xdr:rowOff>38100</xdr:rowOff>
    </xdr:from>
    <xdr:to>
      <xdr:col>10</xdr:col>
      <xdr:colOff>1123950</xdr:colOff>
      <xdr:row>0</xdr:row>
      <xdr:rowOff>609600</xdr:rowOff>
    </xdr:to>
    <xdr:grpSp>
      <xdr:nvGrpSpPr>
        <xdr:cNvPr id="2" name="Group 2"/>
        <xdr:cNvGrpSpPr>
          <a:grpSpLocks/>
        </xdr:cNvGrpSpPr>
      </xdr:nvGrpSpPr>
      <xdr:grpSpPr>
        <a:xfrm>
          <a:off x="3676650" y="38100"/>
          <a:ext cx="5372100" cy="571500"/>
          <a:chOff x="1008" y="255"/>
          <a:chExt cx="395" cy="60"/>
        </a:xfrm>
        <a:solidFill>
          <a:srgbClr val="FFFFFF"/>
        </a:solidFill>
      </xdr:grpSpPr>
      <xdr:sp>
        <xdr:nvSpPr>
          <xdr:cNvPr id="3" name="Rectangle 3"/>
          <xdr:cNvSpPr>
            <a:spLocks/>
          </xdr:cNvSpPr>
        </xdr:nvSpPr>
        <xdr:spPr>
          <a:xfrm>
            <a:off x="1008" y="255"/>
            <a:ext cx="395" cy="60"/>
          </a:xfrm>
          <a:prstGeom prst="rect">
            <a:avLst/>
          </a:prstGeom>
          <a:solidFill>
            <a:srgbClr val="FFFFFF"/>
          </a:solidFill>
          <a:ln w="317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018" y="277"/>
            <a:ext cx="123" cy="24"/>
          </a:xfrm>
          <a:prstGeom prst="rect">
            <a:avLst/>
          </a:prstGeom>
          <a:solidFill>
            <a:srgbClr val="DBDBDB"/>
          </a:solidFill>
          <a:ln w="9525" cmpd="sng">
            <a:noFill/>
          </a:ln>
        </xdr:spPr>
        <xdr:txBody>
          <a:bodyPr vertOverflow="clip" wrap="square" anchor="ctr"/>
          <a:p>
            <a:pPr algn="ctr">
              <a:defRPr/>
            </a:pPr>
            <a:r>
              <a:rPr lang="en-US" cap="none" sz="1000" b="0" i="0" u="none" baseline="0">
                <a:solidFill>
                  <a:srgbClr val="333333"/>
                </a:solidFill>
                <a:latin typeface="Arial"/>
                <a:ea typeface="Arial"/>
                <a:cs typeface="Arial"/>
              </a:rPr>
              <a:t>Input Cells</a:t>
            </a:r>
          </a:p>
        </xdr:txBody>
      </xdr:sp>
      <xdr:sp>
        <xdr:nvSpPr>
          <xdr:cNvPr id="5" name="Rectangle 5"/>
          <xdr:cNvSpPr>
            <a:spLocks/>
          </xdr:cNvSpPr>
        </xdr:nvSpPr>
        <xdr:spPr>
          <a:xfrm>
            <a:off x="1143" y="277"/>
            <a:ext cx="123" cy="24"/>
          </a:xfrm>
          <a:prstGeom prst="rect">
            <a:avLst/>
          </a:prstGeom>
          <a:solidFill>
            <a:srgbClr val="CBE7CC"/>
          </a:solidFill>
          <a:ln w="9525" cmpd="sng">
            <a:noFill/>
          </a:ln>
        </xdr:spPr>
        <xdr:txBody>
          <a:bodyPr vertOverflow="clip" wrap="square" anchor="ctr"/>
          <a:p>
            <a:pPr algn="ctr">
              <a:defRPr/>
            </a:pPr>
            <a:r>
              <a:rPr lang="en-US" cap="none" sz="1000" b="0" i="0" u="none" baseline="0">
                <a:solidFill>
                  <a:srgbClr val="333333"/>
                </a:solidFill>
                <a:latin typeface="Arial"/>
                <a:ea typeface="Arial"/>
                <a:cs typeface="Arial"/>
              </a:rPr>
              <a:t>Formula Cells</a:t>
            </a:r>
          </a:p>
        </xdr:txBody>
      </xdr:sp>
      <xdr:sp>
        <xdr:nvSpPr>
          <xdr:cNvPr id="6" name="Rectangle 6"/>
          <xdr:cNvSpPr>
            <a:spLocks/>
          </xdr:cNvSpPr>
        </xdr:nvSpPr>
        <xdr:spPr>
          <a:xfrm>
            <a:off x="1268" y="277"/>
            <a:ext cx="123" cy="24"/>
          </a:xfrm>
          <a:prstGeom prst="rect">
            <a:avLst/>
          </a:prstGeom>
          <a:solidFill>
            <a:srgbClr val="BCCCE4"/>
          </a:solidFill>
          <a:ln w="9525" cmpd="sng">
            <a:noFill/>
          </a:ln>
        </xdr:spPr>
        <xdr:txBody>
          <a:bodyPr vertOverflow="clip" wrap="square" anchor="ctr"/>
          <a:p>
            <a:pPr algn="ctr">
              <a:defRPr/>
            </a:pPr>
            <a:r>
              <a:rPr lang="en-US" cap="none" sz="1000" b="0" i="0" u="none" baseline="0">
                <a:solidFill>
                  <a:srgbClr val="333333"/>
                </a:solidFill>
                <a:latin typeface="Arial"/>
                <a:ea typeface="Arial"/>
                <a:cs typeface="Arial"/>
              </a:rPr>
              <a:t>Description Cells</a:t>
            </a:r>
          </a:p>
        </xdr:txBody>
      </xdr:sp>
      <xdr:sp>
        <xdr:nvSpPr>
          <xdr:cNvPr id="7" name="Rectangle 7"/>
          <xdr:cNvSpPr>
            <a:spLocks/>
          </xdr:cNvSpPr>
        </xdr:nvSpPr>
        <xdr:spPr>
          <a:xfrm>
            <a:off x="1164" y="256"/>
            <a:ext cx="81" cy="14"/>
          </a:xfrm>
          <a:prstGeom prst="rect">
            <a:avLst/>
          </a:prstGeom>
          <a:solidFill>
            <a:srgbClr val="FFFFFF"/>
          </a:solidFill>
          <a:ln w="9525" cmpd="sng">
            <a:noFill/>
          </a:ln>
        </xdr:spPr>
        <xdr:txBody>
          <a:bodyPr vertOverflow="clip" wrap="square" lIns="0" tIns="0" rIns="0" bIns="0" anchor="ctr"/>
          <a:p>
            <a:pPr algn="ctr">
              <a:defRPr/>
            </a:pPr>
            <a:r>
              <a:rPr lang="en-US" cap="none" sz="800" b="1" i="0" u="none" baseline="0">
                <a:solidFill>
                  <a:srgbClr val="333333"/>
                </a:solidFill>
                <a:latin typeface="Arial"/>
                <a:ea typeface="Arial"/>
                <a:cs typeface="Arial"/>
              </a:rPr>
              <a:t>Legend</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tabColor indexed="17"/>
  </sheetPr>
  <dimension ref="A1:A1"/>
  <sheetViews>
    <sheetView showGridLines="0" showRowColHeaders="0" tabSelected="1" workbookViewId="0" topLeftCell="A1">
      <selection activeCell="I105" sqref="I105"/>
    </sheetView>
  </sheetViews>
  <sheetFormatPr defaultColWidth="9.140625" defaultRowHeight="12"/>
  <cols>
    <col min="1" max="1" width="0.9921875" style="267" customWidth="1"/>
    <col min="2" max="2" width="8.421875" style="267" customWidth="1"/>
    <col min="3" max="16384" width="9.140625" style="267" customWidth="1"/>
  </cols>
  <sheetData>
    <row r="1" ht="6.75" customHeight="1"/>
    <row r="2" ht="6.75" customHeight="1"/>
    <row r="3" ht="6.75" customHeight="1"/>
    <row r="4" ht="5.25" customHeight="1"/>
  </sheetData>
  <sheetProtection sheet="1" objects="1" scenarios="1" selectLockedCells="1" selectUnlockedCells="1"/>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5">
    <tabColor indexed="10"/>
    <pageSetUpPr fitToPage="1"/>
  </sheetPr>
  <dimension ref="A1:Z252"/>
  <sheetViews>
    <sheetView showGridLines="0" showRowColHeaders="0" showZeros="0" zoomScale="86" zoomScaleNormal="86" workbookViewId="0" topLeftCell="A1">
      <selection activeCell="E4" sqref="E4:F4"/>
    </sheetView>
  </sheetViews>
  <sheetFormatPr defaultColWidth="9.140625" defaultRowHeight="12"/>
  <cols>
    <col min="1" max="1" width="2.8515625" style="13" customWidth="1"/>
    <col min="2" max="2" width="5.57421875" style="13" customWidth="1"/>
    <col min="3" max="3" width="85.7109375" style="13" customWidth="1"/>
    <col min="4" max="4" width="9.7109375" style="13" hidden="1" customWidth="1"/>
    <col min="5" max="15" width="17.7109375" style="13" customWidth="1"/>
    <col min="16" max="16384" width="10.28125" style="13" customWidth="1"/>
  </cols>
  <sheetData>
    <row r="1" spans="1:8" ht="48.75" customHeight="1">
      <c r="A1" s="46" t="s">
        <v>181</v>
      </c>
      <c r="H1"/>
    </row>
    <row r="2" spans="2:26" s="216" customFormat="1" ht="34.5" customHeight="1">
      <c r="B2" s="275" t="str">
        <f ca="1">CONCATENATE("DCF Analysis Input Sheet -",TEXT(TODAY(),"m/d/yyyy"))</f>
        <v>DCF Analysis Input Sheet -9/25/2007</v>
      </c>
      <c r="C2" s="276"/>
      <c r="D2" s="217"/>
      <c r="E2" s="217"/>
      <c r="F2" s="217"/>
      <c r="G2" s="217"/>
      <c r="H2" s="217"/>
      <c r="I2" s="217"/>
      <c r="J2" s="217"/>
      <c r="K2" s="217"/>
      <c r="L2" s="217"/>
      <c r="M2" s="217"/>
      <c r="N2" s="217"/>
      <c r="O2" s="217"/>
      <c r="Z2" s="218"/>
    </row>
    <row r="3" spans="2:26" s="216" customFormat="1" ht="30" customHeight="1">
      <c r="B3" s="284" t="s">
        <v>90</v>
      </c>
      <c r="C3" s="285"/>
      <c r="D3" s="217"/>
      <c r="E3"/>
      <c r="F3" s="217"/>
      <c r="G3" s="217"/>
      <c r="H3" s="217"/>
      <c r="I3" s="217"/>
      <c r="J3" s="217"/>
      <c r="K3" s="217"/>
      <c r="L3" s="217"/>
      <c r="M3" s="217"/>
      <c r="N3" s="217"/>
      <c r="O3" s="217"/>
      <c r="Z3" s="218"/>
    </row>
    <row r="4" spans="1:15" s="16" customFormat="1" ht="18" customHeight="1">
      <c r="A4" s="189"/>
      <c r="B4" s="1">
        <v>1</v>
      </c>
      <c r="C4" s="2" t="s">
        <v>31</v>
      </c>
      <c r="D4" s="14"/>
      <c r="E4" s="279"/>
      <c r="F4" s="281"/>
      <c r="G4" s="15"/>
      <c r="H4" s="15"/>
      <c r="I4" s="15"/>
      <c r="J4" s="15"/>
      <c r="K4" s="15"/>
      <c r="L4" s="15"/>
      <c r="M4" s="15"/>
      <c r="N4" s="15"/>
      <c r="O4" s="15"/>
    </row>
    <row r="5" spans="1:15" s="16" customFormat="1" ht="18" customHeight="1">
      <c r="A5" s="189"/>
      <c r="B5" s="1">
        <v>2</v>
      </c>
      <c r="C5" s="2" t="s">
        <v>1</v>
      </c>
      <c r="D5" s="14"/>
      <c r="E5" s="279"/>
      <c r="F5" s="281"/>
      <c r="G5" s="15"/>
      <c r="H5" s="15"/>
      <c r="I5" s="15"/>
      <c r="J5" s="15"/>
      <c r="K5" s="15"/>
      <c r="L5" s="15"/>
      <c r="M5" s="15"/>
      <c r="N5" s="15"/>
      <c r="O5" s="15"/>
    </row>
    <row r="6" spans="1:15" s="16" customFormat="1" ht="18" customHeight="1">
      <c r="A6" s="189"/>
      <c r="B6" s="1">
        <v>3</v>
      </c>
      <c r="C6" s="2" t="s">
        <v>2</v>
      </c>
      <c r="D6" s="14"/>
      <c r="E6" s="279"/>
      <c r="F6" s="281"/>
      <c r="G6" s="15"/>
      <c r="H6" s="15"/>
      <c r="I6" s="15"/>
      <c r="J6" s="15"/>
      <c r="K6" s="15"/>
      <c r="L6" s="15"/>
      <c r="M6" s="15"/>
      <c r="N6" s="15"/>
      <c r="O6" s="15"/>
    </row>
    <row r="7" spans="1:15" s="16" customFormat="1" ht="18" customHeight="1">
      <c r="A7" s="189"/>
      <c r="B7" s="1">
        <v>4</v>
      </c>
      <c r="C7" s="2" t="s">
        <v>32</v>
      </c>
      <c r="D7" s="14"/>
      <c r="E7" s="279"/>
      <c r="F7" s="281"/>
      <c r="G7" s="15"/>
      <c r="H7" s="15"/>
      <c r="I7" s="15"/>
      <c r="J7" s="15"/>
      <c r="K7" s="15"/>
      <c r="L7" s="15"/>
      <c r="M7" s="15"/>
      <c r="N7" s="15"/>
      <c r="O7" s="15"/>
    </row>
    <row r="8" spans="1:15" s="16" customFormat="1" ht="18" customHeight="1">
      <c r="A8" s="189"/>
      <c r="B8" s="1">
        <v>5</v>
      </c>
      <c r="C8" s="2" t="s">
        <v>5</v>
      </c>
      <c r="D8" s="14"/>
      <c r="E8" s="279"/>
      <c r="F8" s="280"/>
      <c r="G8" s="15"/>
      <c r="H8" s="15"/>
      <c r="I8" s="15"/>
      <c r="J8" s="15"/>
      <c r="K8" s="15"/>
      <c r="L8" s="15"/>
      <c r="M8" s="15"/>
      <c r="N8" s="15"/>
      <c r="O8" s="15"/>
    </row>
    <row r="9" spans="1:15" s="16" customFormat="1" ht="18" customHeight="1">
      <c r="A9" s="189"/>
      <c r="B9" s="1">
        <v>6</v>
      </c>
      <c r="C9" s="2" t="s">
        <v>33</v>
      </c>
      <c r="D9" s="14"/>
      <c r="E9" s="282"/>
      <c r="F9" s="283"/>
      <c r="G9" s="15"/>
      <c r="H9" s="15"/>
      <c r="I9" s="15"/>
      <c r="J9" s="15"/>
      <c r="K9" s="15"/>
      <c r="L9" s="15"/>
      <c r="M9" s="15"/>
      <c r="N9" s="15"/>
      <c r="O9" s="15"/>
    </row>
    <row r="10" spans="1:15" s="16" customFormat="1" ht="18" customHeight="1">
      <c r="A10" s="189"/>
      <c r="B10" s="1">
        <v>7</v>
      </c>
      <c r="C10" s="2" t="s">
        <v>141</v>
      </c>
      <c r="D10" s="14">
        <f>CHOOSE(F221,E220,E221,E222)</f>
        <v>0</v>
      </c>
      <c r="E10" s="290"/>
      <c r="F10" s="292"/>
      <c r="G10" s="274"/>
      <c r="H10" s="274"/>
      <c r="I10" s="15"/>
      <c r="J10" s="15"/>
      <c r="K10" s="15"/>
      <c r="L10" s="15"/>
      <c r="M10" s="15"/>
      <c r="N10" s="15"/>
      <c r="O10" s="15"/>
    </row>
    <row r="11" spans="1:15" s="16" customFormat="1" ht="18" customHeight="1">
      <c r="A11" s="189"/>
      <c r="B11" s="1">
        <v>8</v>
      </c>
      <c r="C11" s="2" t="s">
        <v>142</v>
      </c>
      <c r="D11" s="14">
        <f>CHOOSE(F225,E224,E225,E226)</f>
        <v>0</v>
      </c>
      <c r="E11" s="290"/>
      <c r="F11" s="292"/>
      <c r="G11" s="15"/>
      <c r="H11" s="15"/>
      <c r="I11" s="15"/>
      <c r="J11" s="15"/>
      <c r="K11" s="15"/>
      <c r="L11" s="15"/>
      <c r="M11" s="15"/>
      <c r="N11" s="15"/>
      <c r="O11" s="15"/>
    </row>
    <row r="12" spans="1:15" s="16" customFormat="1" ht="18" customHeight="1">
      <c r="A12" s="189"/>
      <c r="B12" s="1">
        <v>9</v>
      </c>
      <c r="C12" s="2" t="s">
        <v>143</v>
      </c>
      <c r="D12" s="14">
        <f>CHOOSE(F229,E228,E229,E230)</f>
        <v>0</v>
      </c>
      <c r="E12" s="290"/>
      <c r="F12" s="292"/>
      <c r="G12" s="15"/>
      <c r="H12" s="15"/>
      <c r="I12" s="15"/>
      <c r="J12" s="15"/>
      <c r="K12" s="15"/>
      <c r="L12" s="15"/>
      <c r="M12" s="15"/>
      <c r="N12" s="15"/>
      <c r="O12" s="15"/>
    </row>
    <row r="13" spans="1:15" s="16" customFormat="1" ht="18" customHeight="1">
      <c r="A13" s="189"/>
      <c r="B13" s="1">
        <v>10</v>
      </c>
      <c r="C13" s="2" t="s">
        <v>105</v>
      </c>
      <c r="D13" s="14"/>
      <c r="E13" s="293">
        <f>CHOOSE(F218,E217,E218,E219)</f>
        <v>0</v>
      </c>
      <c r="F13" s="294"/>
      <c r="G13" s="15"/>
      <c r="H13" s="15"/>
      <c r="I13" s="15"/>
      <c r="J13" s="15"/>
      <c r="K13" s="15"/>
      <c r="L13" s="15"/>
      <c r="M13" s="15"/>
      <c r="N13" s="15"/>
      <c r="O13" s="15"/>
    </row>
    <row r="14" spans="1:15" s="16" customFormat="1" ht="18" customHeight="1">
      <c r="A14" s="189"/>
      <c r="B14" s="1">
        <v>11</v>
      </c>
      <c r="C14" s="2" t="s">
        <v>106</v>
      </c>
      <c r="D14" s="14"/>
      <c r="E14" s="286"/>
      <c r="F14" s="287"/>
      <c r="G14" s="15"/>
      <c r="H14" s="15"/>
      <c r="I14" s="15"/>
      <c r="J14" s="15"/>
      <c r="K14" s="15"/>
      <c r="L14" s="15"/>
      <c r="M14" s="15"/>
      <c r="N14" s="15"/>
      <c r="O14" s="15"/>
    </row>
    <row r="15" spans="1:15" s="16" customFormat="1" ht="18" customHeight="1">
      <c r="A15" s="189"/>
      <c r="B15" s="1">
        <v>12</v>
      </c>
      <c r="C15" s="2" t="s">
        <v>182</v>
      </c>
      <c r="D15" s="14"/>
      <c r="E15" s="288"/>
      <c r="F15" s="289"/>
      <c r="G15" s="15"/>
      <c r="H15" s="15"/>
      <c r="I15" s="15"/>
      <c r="J15" s="15"/>
      <c r="K15" s="15"/>
      <c r="L15" s="15"/>
      <c r="M15" s="15"/>
      <c r="N15" s="15"/>
      <c r="O15" s="15"/>
    </row>
    <row r="16" spans="1:15" s="16" customFormat="1" ht="18" customHeight="1">
      <c r="A16" s="189"/>
      <c r="B16" s="1">
        <v>13</v>
      </c>
      <c r="C16" s="2" t="s">
        <v>77</v>
      </c>
      <c r="D16" s="14">
        <f>CHOOSE(F233,E232,E233,E234)</f>
        <v>0</v>
      </c>
      <c r="E16" s="290"/>
      <c r="F16" s="291"/>
      <c r="G16" s="15"/>
      <c r="H16" s="15"/>
      <c r="I16" s="15"/>
      <c r="J16" s="15"/>
      <c r="K16" s="15"/>
      <c r="L16" s="15"/>
      <c r="M16" s="15"/>
      <c r="N16" s="15"/>
      <c r="O16" s="15"/>
    </row>
    <row r="17" spans="1:15" s="18" customFormat="1" ht="20.25" customHeight="1">
      <c r="A17" s="194"/>
      <c r="B17" s="255"/>
      <c r="C17" s="256"/>
      <c r="D17" s="257"/>
      <c r="E17" s="257"/>
      <c r="F17" s="257"/>
      <c r="G17" s="257"/>
      <c r="H17" s="257"/>
      <c r="I17" s="257"/>
      <c r="J17" s="257"/>
      <c r="K17" s="257"/>
      <c r="L17" s="257"/>
      <c r="M17" s="257"/>
      <c r="N17" s="257"/>
      <c r="O17" s="257"/>
    </row>
    <row r="18" spans="1:15" s="21" customFormat="1" ht="20.25" customHeight="1">
      <c r="A18" s="190"/>
      <c r="B18" s="19">
        <v>14</v>
      </c>
      <c r="C18" s="20" t="s">
        <v>107</v>
      </c>
      <c r="D18" s="17"/>
      <c r="E18" s="11" t="s">
        <v>34</v>
      </c>
      <c r="F18" s="11" t="s">
        <v>35</v>
      </c>
      <c r="G18" s="11" t="s">
        <v>36</v>
      </c>
      <c r="H18" s="11" t="s">
        <v>37</v>
      </c>
      <c r="I18" s="11" t="s">
        <v>38</v>
      </c>
      <c r="J18" s="11" t="s">
        <v>39</v>
      </c>
      <c r="K18" s="11" t="s">
        <v>40</v>
      </c>
      <c r="L18" s="11" t="s">
        <v>41</v>
      </c>
      <c r="M18" s="11" t="s">
        <v>42</v>
      </c>
      <c r="N18" s="11" t="s">
        <v>43</v>
      </c>
      <c r="O18" s="11" t="s">
        <v>44</v>
      </c>
    </row>
    <row r="19" spans="1:17" s="22" customFormat="1" ht="18" customHeight="1">
      <c r="A19" s="191"/>
      <c r="B19" s="3">
        <v>15</v>
      </c>
      <c r="C19" s="4" t="s">
        <v>108</v>
      </c>
      <c r="D19" s="172">
        <f>CHOOSE(F100,E99,E100,E101,E102)</f>
        <v>0</v>
      </c>
      <c r="E19" s="258"/>
      <c r="F19" s="261"/>
      <c r="G19" s="261"/>
      <c r="H19" s="261"/>
      <c r="I19" s="261"/>
      <c r="J19" s="261"/>
      <c r="K19" s="261"/>
      <c r="L19" s="261"/>
      <c r="M19" s="261"/>
      <c r="N19" s="261"/>
      <c r="O19" s="261"/>
      <c r="Q19"/>
    </row>
    <row r="20" spans="1:15" s="22" customFormat="1" ht="18" customHeight="1">
      <c r="A20" s="191"/>
      <c r="B20" s="3">
        <v>16</v>
      </c>
      <c r="C20" s="4" t="s">
        <v>109</v>
      </c>
      <c r="D20" s="23">
        <f>CHOOSE(F104,E103,E104,E105)</f>
        <v>0</v>
      </c>
      <c r="E20" s="186"/>
      <c r="F20" s="261"/>
      <c r="G20" s="261"/>
      <c r="H20" s="261"/>
      <c r="I20" s="261"/>
      <c r="J20" s="261"/>
      <c r="K20" s="261"/>
      <c r="L20" s="261"/>
      <c r="M20" s="261"/>
      <c r="N20" s="261"/>
      <c r="O20" s="261"/>
    </row>
    <row r="21" spans="1:15" s="22" customFormat="1" ht="20.25" customHeight="1">
      <c r="A21" s="191"/>
      <c r="B21" s="24"/>
      <c r="C21" s="25"/>
      <c r="D21" s="26"/>
      <c r="E21" s="187"/>
      <c r="F21" s="188"/>
      <c r="G21" s="188"/>
      <c r="H21" s="188"/>
      <c r="I21" s="188"/>
      <c r="J21" s="188"/>
      <c r="K21" s="188"/>
      <c r="L21" s="188"/>
      <c r="M21" s="188"/>
      <c r="N21" s="188"/>
      <c r="O21" s="188"/>
    </row>
    <row r="22" spans="1:15" s="29" customFormat="1" ht="20.25" customHeight="1">
      <c r="A22" s="193"/>
      <c r="B22" s="27"/>
      <c r="C22" s="28"/>
      <c r="D22" s="28"/>
      <c r="E22" s="11" t="s">
        <v>34</v>
      </c>
      <c r="F22" s="11" t="s">
        <v>35</v>
      </c>
      <c r="G22" s="11" t="s">
        <v>36</v>
      </c>
      <c r="H22" s="11" t="s">
        <v>37</v>
      </c>
      <c r="I22" s="11" t="s">
        <v>38</v>
      </c>
      <c r="J22" s="11" t="s">
        <v>39</v>
      </c>
      <c r="K22" s="11" t="s">
        <v>40</v>
      </c>
      <c r="L22" s="11" t="s">
        <v>41</v>
      </c>
      <c r="M22" s="11" t="s">
        <v>42</v>
      </c>
      <c r="N22" s="11" t="s">
        <v>43</v>
      </c>
      <c r="O22" s="11" t="s">
        <v>44</v>
      </c>
    </row>
    <row r="23" spans="1:15" s="21" customFormat="1" ht="18" customHeight="1">
      <c r="A23" s="190"/>
      <c r="B23" s="5">
        <v>17</v>
      </c>
      <c r="C23" s="6" t="s">
        <v>157</v>
      </c>
      <c r="D23" s="30"/>
      <c r="E23" s="31"/>
      <c r="F23" s="31">
        <f aca="true" t="shared" si="0" ref="F23:O23">E23</f>
        <v>0</v>
      </c>
      <c r="G23" s="31">
        <f t="shared" si="0"/>
        <v>0</v>
      </c>
      <c r="H23" s="31">
        <f t="shared" si="0"/>
        <v>0</v>
      </c>
      <c r="I23" s="31">
        <f t="shared" si="0"/>
        <v>0</v>
      </c>
      <c r="J23" s="31">
        <f t="shared" si="0"/>
        <v>0</v>
      </c>
      <c r="K23" s="31">
        <f t="shared" si="0"/>
        <v>0</v>
      </c>
      <c r="L23" s="31">
        <f t="shared" si="0"/>
        <v>0</v>
      </c>
      <c r="M23" s="31">
        <f t="shared" si="0"/>
        <v>0</v>
      </c>
      <c r="N23" s="31">
        <f t="shared" si="0"/>
        <v>0</v>
      </c>
      <c r="O23" s="31">
        <f t="shared" si="0"/>
        <v>0</v>
      </c>
    </row>
    <row r="24" spans="1:15" s="18" customFormat="1" ht="20.25" customHeight="1">
      <c r="A24" s="194"/>
      <c r="B24" s="32"/>
      <c r="C24" s="17"/>
      <c r="D24" s="17"/>
      <c r="E24" s="17"/>
      <c r="F24" s="17"/>
      <c r="G24" s="17"/>
      <c r="H24" s="17"/>
      <c r="I24" s="17"/>
      <c r="J24" s="17"/>
      <c r="K24" s="17"/>
      <c r="L24" s="17"/>
      <c r="M24" s="17"/>
      <c r="N24" s="17"/>
      <c r="O24" s="17"/>
    </row>
    <row r="25" spans="1:15" s="21" customFormat="1" ht="20.25" customHeight="1">
      <c r="A25" s="190"/>
      <c r="B25" s="5">
        <v>18</v>
      </c>
      <c r="C25" s="259" t="s">
        <v>110</v>
      </c>
      <c r="D25" s="33">
        <f>CHOOSE(F207,E206,E207,E208,E209,E210,E211)</f>
        <v>0</v>
      </c>
      <c r="E25" s="12" t="s">
        <v>34</v>
      </c>
      <c r="F25" s="12" t="s">
        <v>35</v>
      </c>
      <c r="G25" s="12" t="s">
        <v>36</v>
      </c>
      <c r="H25" s="12" t="s">
        <v>37</v>
      </c>
      <c r="I25" s="12" t="s">
        <v>38</v>
      </c>
      <c r="J25" s="12" t="s">
        <v>39</v>
      </c>
      <c r="K25" s="12" t="s">
        <v>40</v>
      </c>
      <c r="L25" s="12" t="s">
        <v>41</v>
      </c>
      <c r="M25" s="12" t="s">
        <v>42</v>
      </c>
      <c r="N25" s="12" t="s">
        <v>43</v>
      </c>
      <c r="O25" s="12" t="s">
        <v>44</v>
      </c>
    </row>
    <row r="26" spans="1:15" s="35" customFormat="1" ht="18" customHeight="1" hidden="1">
      <c r="A26" s="192"/>
      <c r="B26" s="3">
        <v>19</v>
      </c>
      <c r="C26" s="4" t="s">
        <v>45</v>
      </c>
      <c r="D26" s="33">
        <f>CHOOSE(F107,E106,E107,E108,E109,E110)</f>
        <v>0</v>
      </c>
      <c r="E26" s="186"/>
      <c r="F26" s="186"/>
      <c r="G26" s="186"/>
      <c r="H26" s="186"/>
      <c r="I26" s="186"/>
      <c r="J26" s="186"/>
      <c r="K26" s="186"/>
      <c r="L26" s="186"/>
      <c r="M26" s="186"/>
      <c r="N26" s="186"/>
      <c r="O26" s="186"/>
    </row>
    <row r="27" spans="1:15" s="35" customFormat="1" ht="18" customHeight="1" hidden="1">
      <c r="A27" s="192"/>
      <c r="B27" s="3">
        <v>20</v>
      </c>
      <c r="C27" s="4" t="s">
        <v>123</v>
      </c>
      <c r="D27" s="33">
        <f>CHOOSE(F112,E111,E112,E113,E114,E115)</f>
        <v>0</v>
      </c>
      <c r="E27" s="186"/>
      <c r="F27" s="186"/>
      <c r="G27" s="186"/>
      <c r="H27" s="186"/>
      <c r="I27" s="186"/>
      <c r="J27" s="186"/>
      <c r="K27" s="186"/>
      <c r="L27" s="186"/>
      <c r="M27" s="186"/>
      <c r="N27" s="186"/>
      <c r="O27" s="186"/>
    </row>
    <row r="28" spans="1:15" s="35" customFormat="1" ht="18" customHeight="1" hidden="1">
      <c r="A28" s="192"/>
      <c r="B28" s="3">
        <v>21</v>
      </c>
      <c r="C28" s="4" t="s">
        <v>124</v>
      </c>
      <c r="D28" s="33">
        <f>CHOOSE(F117,E116,E117,E118,E119,E120)</f>
        <v>0</v>
      </c>
      <c r="E28" s="186"/>
      <c r="F28" s="186"/>
      <c r="G28" s="186"/>
      <c r="H28" s="186"/>
      <c r="I28" s="186"/>
      <c r="J28" s="186"/>
      <c r="K28" s="186"/>
      <c r="L28" s="186"/>
      <c r="M28" s="186"/>
      <c r="N28" s="186"/>
      <c r="O28" s="186"/>
    </row>
    <row r="29" spans="1:15" s="35" customFormat="1" ht="18" customHeight="1" hidden="1">
      <c r="A29" s="192"/>
      <c r="B29" s="3">
        <v>22</v>
      </c>
      <c r="C29" s="4" t="s">
        <v>125</v>
      </c>
      <c r="D29" s="33">
        <f>CHOOSE(F122,E121,E122,E123,E124,E125)</f>
        <v>0</v>
      </c>
      <c r="E29" s="186"/>
      <c r="F29" s="186"/>
      <c r="G29" s="186"/>
      <c r="H29" s="186"/>
      <c r="I29" s="186"/>
      <c r="J29" s="186"/>
      <c r="K29" s="186"/>
      <c r="L29" s="186"/>
      <c r="M29" s="186"/>
      <c r="N29" s="186"/>
      <c r="O29" s="186"/>
    </row>
    <row r="30" spans="1:15" s="35" customFormat="1" ht="18" customHeight="1" hidden="1">
      <c r="A30" s="192"/>
      <c r="B30" s="3">
        <v>23</v>
      </c>
      <c r="C30" s="4" t="s">
        <v>126</v>
      </c>
      <c r="D30" s="33">
        <f>CHOOSE(F127,E126,E127,E128,E129,E130)</f>
        <v>0</v>
      </c>
      <c r="E30" s="186"/>
      <c r="F30" s="186"/>
      <c r="G30" s="186"/>
      <c r="H30" s="186"/>
      <c r="I30" s="186"/>
      <c r="J30" s="186"/>
      <c r="K30" s="186"/>
      <c r="L30" s="186"/>
      <c r="M30" s="186"/>
      <c r="N30" s="186"/>
      <c r="O30" s="186"/>
    </row>
    <row r="31" spans="1:15" s="35" customFormat="1" ht="18" customHeight="1" hidden="1">
      <c r="A31" s="192"/>
      <c r="B31" s="3">
        <v>24</v>
      </c>
      <c r="C31" s="4" t="s">
        <v>50</v>
      </c>
      <c r="D31" s="33">
        <f>CHOOSE(F132,E131,E132,E133,E134,E135)</f>
        <v>0</v>
      </c>
      <c r="E31" s="186"/>
      <c r="F31" s="186"/>
      <c r="G31" s="186"/>
      <c r="H31" s="186"/>
      <c r="I31" s="186"/>
      <c r="J31" s="186"/>
      <c r="K31" s="186"/>
      <c r="L31" s="186"/>
      <c r="M31" s="186"/>
      <c r="N31" s="186"/>
      <c r="O31" s="186"/>
    </row>
    <row r="32" spans="1:15" s="35" customFormat="1" ht="18" customHeight="1" hidden="1">
      <c r="A32" s="192"/>
      <c r="B32" s="3">
        <v>25</v>
      </c>
      <c r="C32" s="4" t="s">
        <v>127</v>
      </c>
      <c r="D32" s="33">
        <f>CHOOSE(F137,E136,E137,E138,E139,E140)</f>
        <v>0</v>
      </c>
      <c r="E32" s="186"/>
      <c r="F32" s="186"/>
      <c r="G32" s="186"/>
      <c r="H32" s="186"/>
      <c r="I32" s="186"/>
      <c r="J32" s="186"/>
      <c r="K32" s="186"/>
      <c r="L32" s="186"/>
      <c r="M32" s="186"/>
      <c r="N32" s="186"/>
      <c r="O32" s="186"/>
    </row>
    <row r="33" spans="1:15" s="35" customFormat="1" ht="18" customHeight="1" hidden="1">
      <c r="A33" s="192"/>
      <c r="B33" s="3">
        <v>26</v>
      </c>
      <c r="C33" s="4" t="s">
        <v>51</v>
      </c>
      <c r="D33" s="33">
        <f>CHOOSE(F142,E141,E142,E143,E144,E145)</f>
        <v>0</v>
      </c>
      <c r="E33" s="186"/>
      <c r="F33" s="186"/>
      <c r="G33" s="186"/>
      <c r="H33" s="186"/>
      <c r="I33" s="186"/>
      <c r="J33" s="186"/>
      <c r="K33" s="186"/>
      <c r="L33" s="186"/>
      <c r="M33" s="186"/>
      <c r="N33" s="186"/>
      <c r="O33" s="186"/>
    </row>
    <row r="34" spans="1:15" s="35" customFormat="1" ht="18" customHeight="1" hidden="1">
      <c r="A34" s="192"/>
      <c r="B34" s="3">
        <v>27</v>
      </c>
      <c r="C34" s="4" t="s">
        <v>52</v>
      </c>
      <c r="D34" s="33">
        <f>CHOOSE(F147,E146,E147,E148,E149,E150)</f>
        <v>0</v>
      </c>
      <c r="E34" s="186"/>
      <c r="F34" s="186"/>
      <c r="G34" s="186"/>
      <c r="H34" s="186"/>
      <c r="I34" s="186"/>
      <c r="J34" s="186"/>
      <c r="K34" s="186"/>
      <c r="L34" s="186"/>
      <c r="M34" s="186"/>
      <c r="N34" s="186"/>
      <c r="O34" s="186"/>
    </row>
    <row r="35" spans="1:15" s="35" customFormat="1" ht="18" customHeight="1" hidden="1">
      <c r="A35" s="192"/>
      <c r="B35" s="3">
        <v>28</v>
      </c>
      <c r="C35" s="4"/>
      <c r="D35" s="33">
        <f>CHOOSE(F152,E151,E152,E153,E154,E155)</f>
        <v>0</v>
      </c>
      <c r="E35" s="186"/>
      <c r="F35" s="186"/>
      <c r="G35" s="186"/>
      <c r="H35" s="186"/>
      <c r="I35" s="186"/>
      <c r="J35" s="186"/>
      <c r="K35" s="186"/>
      <c r="L35" s="186"/>
      <c r="M35" s="186"/>
      <c r="N35" s="186"/>
      <c r="O35" s="186"/>
    </row>
    <row r="36" spans="1:15" s="35" customFormat="1" ht="18" customHeight="1" hidden="1">
      <c r="A36" s="192"/>
      <c r="B36" s="3">
        <v>29</v>
      </c>
      <c r="C36" s="4"/>
      <c r="D36" s="33">
        <f>CHOOSE(F157,E156,E157,E158,E159,E160)</f>
        <v>0</v>
      </c>
      <c r="E36" s="186"/>
      <c r="F36" s="186"/>
      <c r="G36" s="186"/>
      <c r="H36" s="186"/>
      <c r="I36" s="186"/>
      <c r="J36" s="186"/>
      <c r="K36" s="186"/>
      <c r="L36" s="186"/>
      <c r="M36" s="186"/>
      <c r="N36" s="186"/>
      <c r="O36" s="186"/>
    </row>
    <row r="37" spans="1:15" s="35" customFormat="1" ht="18" customHeight="1" hidden="1">
      <c r="A37" s="192"/>
      <c r="B37" s="3">
        <v>30</v>
      </c>
      <c r="C37" s="4"/>
      <c r="D37" s="33">
        <f>CHOOSE(F162,E161,E162,E163,E164,E165)</f>
        <v>0</v>
      </c>
      <c r="E37" s="186"/>
      <c r="F37" s="186"/>
      <c r="G37" s="186"/>
      <c r="H37" s="186"/>
      <c r="I37" s="186"/>
      <c r="J37" s="186"/>
      <c r="K37" s="186"/>
      <c r="L37" s="186"/>
      <c r="M37" s="186"/>
      <c r="N37" s="186"/>
      <c r="O37" s="186"/>
    </row>
    <row r="38" spans="1:26" s="35" customFormat="1" ht="18" customHeight="1" hidden="1">
      <c r="A38" s="192"/>
      <c r="B38" s="3">
        <v>31</v>
      </c>
      <c r="C38" s="4" t="s">
        <v>128</v>
      </c>
      <c r="D38" s="33">
        <f>CHOOSE(F167,E166,E167,E168,E169,E170)</f>
        <v>0</v>
      </c>
      <c r="E38" s="186"/>
      <c r="F38" s="186"/>
      <c r="G38" s="186"/>
      <c r="H38" s="186"/>
      <c r="I38" s="186"/>
      <c r="J38" s="186"/>
      <c r="K38" s="186"/>
      <c r="L38" s="186"/>
      <c r="M38" s="186"/>
      <c r="N38" s="186"/>
      <c r="O38" s="186"/>
      <c r="T38" s="36"/>
      <c r="U38" s="36"/>
      <c r="V38" s="36"/>
      <c r="W38" s="36"/>
      <c r="X38" s="36"/>
      <c r="Y38" s="36"/>
      <c r="Z38" s="36"/>
    </row>
    <row r="39" spans="1:26" s="35" customFormat="1" ht="18" customHeight="1" hidden="1">
      <c r="A39" s="192"/>
      <c r="B39" s="3">
        <v>32</v>
      </c>
      <c r="C39" s="4" t="s">
        <v>53</v>
      </c>
      <c r="D39" s="33">
        <f>CHOOSE(F172,E171,E172,E173,E174,E175)</f>
        <v>0</v>
      </c>
      <c r="E39" s="186"/>
      <c r="F39" s="186"/>
      <c r="G39" s="186"/>
      <c r="H39" s="186"/>
      <c r="I39" s="186"/>
      <c r="J39" s="186"/>
      <c r="K39" s="186"/>
      <c r="L39" s="186"/>
      <c r="M39" s="186"/>
      <c r="N39" s="186"/>
      <c r="O39" s="186"/>
      <c r="T39" s="36"/>
      <c r="U39" s="36"/>
      <c r="V39" s="36"/>
      <c r="W39" s="36"/>
      <c r="X39" s="36"/>
      <c r="Y39" s="36"/>
      <c r="Z39" s="36"/>
    </row>
    <row r="40" spans="1:26" s="35" customFormat="1" ht="18" customHeight="1" hidden="1">
      <c r="A40" s="192"/>
      <c r="B40" s="3">
        <v>33</v>
      </c>
      <c r="C40" s="4" t="s">
        <v>54</v>
      </c>
      <c r="D40" s="33">
        <f>CHOOSE(F177,E176,E177,E178,E179,E180)</f>
        <v>0</v>
      </c>
      <c r="E40" s="186"/>
      <c r="F40" s="186"/>
      <c r="G40" s="186"/>
      <c r="H40" s="186"/>
      <c r="I40" s="186"/>
      <c r="J40" s="186"/>
      <c r="K40" s="186"/>
      <c r="L40" s="186"/>
      <c r="M40" s="186"/>
      <c r="N40" s="186"/>
      <c r="O40" s="186"/>
      <c r="T40" s="36"/>
      <c r="U40" s="36"/>
      <c r="V40" s="36"/>
      <c r="W40" s="36"/>
      <c r="X40" s="36"/>
      <c r="Y40" s="36"/>
      <c r="Z40" s="36"/>
    </row>
    <row r="41" spans="1:26" s="35" customFormat="1" ht="18" customHeight="1" hidden="1">
      <c r="A41" s="192"/>
      <c r="B41" s="3">
        <v>34</v>
      </c>
      <c r="C41" s="4" t="s">
        <v>55</v>
      </c>
      <c r="D41" s="33">
        <f>CHOOSE(F182,E181,E182,E183,E184,E185)</f>
        <v>0</v>
      </c>
      <c r="E41" s="186"/>
      <c r="F41" s="186"/>
      <c r="G41" s="186"/>
      <c r="H41" s="186"/>
      <c r="I41" s="186"/>
      <c r="J41" s="186"/>
      <c r="K41" s="186"/>
      <c r="L41" s="186"/>
      <c r="M41" s="186"/>
      <c r="N41" s="186"/>
      <c r="O41" s="186"/>
      <c r="T41" s="36"/>
      <c r="U41" s="36"/>
      <c r="V41" s="36"/>
      <c r="W41" s="36"/>
      <c r="X41" s="36"/>
      <c r="Y41" s="36"/>
      <c r="Z41" s="36"/>
    </row>
    <row r="42" spans="1:26" s="35" customFormat="1" ht="18" customHeight="1" hidden="1">
      <c r="A42" s="192"/>
      <c r="B42" s="3">
        <v>35</v>
      </c>
      <c r="C42" s="4" t="s">
        <v>56</v>
      </c>
      <c r="D42" s="33">
        <f>CHOOSE(F187,E186,E187,E188,E189,E190)</f>
        <v>0</v>
      </c>
      <c r="E42" s="186"/>
      <c r="F42" s="186"/>
      <c r="G42" s="186"/>
      <c r="H42" s="186"/>
      <c r="I42" s="186"/>
      <c r="J42" s="186"/>
      <c r="K42" s="186"/>
      <c r="L42" s="186"/>
      <c r="M42" s="186"/>
      <c r="N42" s="186"/>
      <c r="O42" s="186"/>
      <c r="T42" s="36"/>
      <c r="U42" s="36"/>
      <c r="V42" s="36"/>
      <c r="W42" s="36"/>
      <c r="X42" s="36"/>
      <c r="Y42" s="36"/>
      <c r="Z42" s="36"/>
    </row>
    <row r="43" spans="1:26" s="35" customFormat="1" ht="18" customHeight="1" hidden="1">
      <c r="A43" s="192"/>
      <c r="B43" s="3">
        <v>36</v>
      </c>
      <c r="C43" s="4"/>
      <c r="D43" s="33">
        <f>CHOOSE(F192,E191,E192,E193,E194,E195)</f>
        <v>0</v>
      </c>
      <c r="E43" s="186"/>
      <c r="F43" s="186"/>
      <c r="G43" s="186"/>
      <c r="H43" s="186"/>
      <c r="I43" s="186"/>
      <c r="J43" s="186"/>
      <c r="K43" s="186"/>
      <c r="L43" s="186"/>
      <c r="M43" s="186"/>
      <c r="N43" s="186"/>
      <c r="O43" s="186"/>
      <c r="T43" s="36"/>
      <c r="U43" s="36"/>
      <c r="V43" s="36"/>
      <c r="W43" s="36"/>
      <c r="X43" s="36"/>
      <c r="Y43" s="36"/>
      <c r="Z43" s="36"/>
    </row>
    <row r="44" spans="1:26" s="35" customFormat="1" ht="18" customHeight="1" hidden="1">
      <c r="A44" s="192"/>
      <c r="B44" s="3">
        <v>37</v>
      </c>
      <c r="C44" s="4"/>
      <c r="D44" s="33">
        <f>CHOOSE(F197,E196,E197,E198,E199,E200)</f>
        <v>0</v>
      </c>
      <c r="E44" s="260"/>
      <c r="F44" s="186"/>
      <c r="G44" s="186"/>
      <c r="H44" s="186"/>
      <c r="I44" s="186"/>
      <c r="J44" s="186"/>
      <c r="K44" s="186"/>
      <c r="L44" s="186"/>
      <c r="M44" s="186"/>
      <c r="N44" s="186"/>
      <c r="O44" s="186"/>
      <c r="T44" s="36"/>
      <c r="U44" s="36"/>
      <c r="V44" s="36"/>
      <c r="W44" s="36"/>
      <c r="X44" s="36"/>
      <c r="Y44" s="36"/>
      <c r="Z44" s="36"/>
    </row>
    <row r="45" spans="1:26" s="35" customFormat="1" ht="18" customHeight="1" hidden="1">
      <c r="A45" s="192"/>
      <c r="B45" s="3">
        <v>38</v>
      </c>
      <c r="C45" s="4"/>
      <c r="D45" s="33">
        <f>CHOOSE(F202,E201,E202,E203,E204,E205)</f>
        <v>0</v>
      </c>
      <c r="E45" s="260"/>
      <c r="F45" s="186"/>
      <c r="G45" s="186"/>
      <c r="H45" s="186"/>
      <c r="I45" s="186"/>
      <c r="J45" s="186"/>
      <c r="K45" s="186"/>
      <c r="L45" s="186"/>
      <c r="M45" s="186"/>
      <c r="N45" s="186"/>
      <c r="O45" s="186"/>
      <c r="T45" s="36"/>
      <c r="U45" s="36"/>
      <c r="V45" s="36"/>
      <c r="W45" s="36"/>
      <c r="X45" s="36"/>
      <c r="Y45" s="36"/>
      <c r="Z45" s="36"/>
    </row>
    <row r="46" spans="1:26" s="21" customFormat="1" ht="18.75">
      <c r="A46" s="190"/>
      <c r="B46" s="3">
        <v>19</v>
      </c>
      <c r="C46" s="7" t="s">
        <v>111</v>
      </c>
      <c r="D46" s="34"/>
      <c r="E46" s="31"/>
      <c r="F46" s="31"/>
      <c r="G46" s="31"/>
      <c r="H46" s="31"/>
      <c r="I46" s="31"/>
      <c r="J46" s="31"/>
      <c r="K46" s="31"/>
      <c r="L46" s="31"/>
      <c r="M46" s="31"/>
      <c r="N46" s="31"/>
      <c r="O46" s="31"/>
      <c r="T46" s="37"/>
      <c r="U46" s="37"/>
      <c r="V46" s="37"/>
      <c r="W46" s="37"/>
      <c r="X46" s="37"/>
      <c r="Y46" s="37"/>
      <c r="Z46" s="37"/>
    </row>
    <row r="47" spans="1:26" s="222" customFormat="1" ht="30" customHeight="1">
      <c r="A47" s="219"/>
      <c r="B47" s="277" t="s">
        <v>91</v>
      </c>
      <c r="C47" s="278"/>
      <c r="D47" s="220"/>
      <c r="E47" s="38" t="s">
        <v>7</v>
      </c>
      <c r="F47" s="38" t="s">
        <v>8</v>
      </c>
      <c r="G47" s="221"/>
      <c r="H47" s="221"/>
      <c r="I47" s="221"/>
      <c r="J47" s="221"/>
      <c r="K47" s="221"/>
      <c r="L47" s="221"/>
      <c r="M47" s="221"/>
      <c r="N47" s="221"/>
      <c r="O47" s="221"/>
      <c r="T47" s="221"/>
      <c r="U47" s="221"/>
      <c r="V47" s="221"/>
      <c r="W47" s="221"/>
      <c r="X47" s="221"/>
      <c r="Y47" s="221"/>
      <c r="Z47" s="221"/>
    </row>
    <row r="48" spans="1:26" s="22" customFormat="1" ht="18" customHeight="1">
      <c r="A48" s="191"/>
      <c r="B48" s="8">
        <v>20</v>
      </c>
      <c r="C48" s="9" t="s">
        <v>153</v>
      </c>
      <c r="D48" s="14">
        <f>CHOOSE(F237,E236,E237,E238)</f>
        <v>0</v>
      </c>
      <c r="E48" s="31"/>
      <c r="F48" s="31"/>
      <c r="G48" s="40"/>
      <c r="H48" s="40"/>
      <c r="I48" s="40"/>
      <c r="J48" s="40"/>
      <c r="K48" s="40"/>
      <c r="L48" s="40"/>
      <c r="M48" s="40"/>
      <c r="N48" s="40"/>
      <c r="O48" s="40"/>
      <c r="T48" s="40"/>
      <c r="U48" s="40"/>
      <c r="V48" s="40"/>
      <c r="W48" s="40"/>
      <c r="X48" s="40"/>
      <c r="Y48" s="40"/>
      <c r="Z48" s="40"/>
    </row>
    <row r="49" spans="1:26" s="22" customFormat="1" ht="18" customHeight="1">
      <c r="A49" s="191"/>
      <c r="B49" s="8">
        <v>21</v>
      </c>
      <c r="C49" s="9" t="s">
        <v>11</v>
      </c>
      <c r="D49" s="39"/>
      <c r="E49" s="31"/>
      <c r="F49" s="31"/>
      <c r="G49" s="40"/>
      <c r="H49" s="40"/>
      <c r="I49" s="40"/>
      <c r="J49" s="40"/>
      <c r="K49" s="40"/>
      <c r="L49" s="40"/>
      <c r="M49" s="40"/>
      <c r="N49" s="40"/>
      <c r="O49" s="40"/>
      <c r="T49" s="40"/>
      <c r="U49" s="40"/>
      <c r="V49" s="40"/>
      <c r="W49" s="40"/>
      <c r="X49" s="40"/>
      <c r="Y49" s="40"/>
      <c r="Z49" s="40"/>
    </row>
    <row r="50" spans="1:26" s="22" customFormat="1" ht="18" customHeight="1">
      <c r="A50" s="191"/>
      <c r="B50" s="8">
        <v>22</v>
      </c>
      <c r="C50" s="9" t="s">
        <v>154</v>
      </c>
      <c r="D50" s="39"/>
      <c r="E50" s="41"/>
      <c r="F50" s="41"/>
      <c r="G50" s="40"/>
      <c r="H50" s="40"/>
      <c r="I50" s="40"/>
      <c r="J50" s="40"/>
      <c r="K50" s="40"/>
      <c r="L50" s="40"/>
      <c r="M50" s="40"/>
      <c r="N50" s="40"/>
      <c r="O50" s="40"/>
      <c r="T50" s="40"/>
      <c r="U50" s="40"/>
      <c r="V50" s="40"/>
      <c r="W50" s="40"/>
      <c r="X50" s="40"/>
      <c r="Y50" s="40"/>
      <c r="Z50" s="40"/>
    </row>
    <row r="51" spans="1:15" s="22" customFormat="1" ht="18" customHeight="1">
      <c r="A51" s="191"/>
      <c r="B51" s="8">
        <v>23</v>
      </c>
      <c r="C51" s="9" t="s">
        <v>155</v>
      </c>
      <c r="D51" s="39"/>
      <c r="E51" s="41"/>
      <c r="F51" s="41"/>
      <c r="G51" s="40"/>
      <c r="H51" s="40"/>
      <c r="I51" s="40"/>
      <c r="J51" s="40"/>
      <c r="K51" s="40"/>
      <c r="L51" s="40"/>
      <c r="M51" s="40"/>
      <c r="N51" s="40"/>
      <c r="O51" s="40"/>
    </row>
    <row r="52" spans="1:15" s="22" customFormat="1" ht="18" customHeight="1">
      <c r="A52" s="191"/>
      <c r="B52" s="8">
        <v>24</v>
      </c>
      <c r="C52" s="9" t="s">
        <v>57</v>
      </c>
      <c r="D52" s="39"/>
      <c r="E52" s="42">
        <f>CHOOSE(F245,E244,E245,E246,E247,E248)</f>
        <v>0</v>
      </c>
      <c r="F52" s="42">
        <f>CHOOSE(F245,E244,E245,E246,E247,E248)</f>
        <v>0</v>
      </c>
      <c r="G52" s="40"/>
      <c r="H52" s="40"/>
      <c r="I52" s="40"/>
      <c r="J52" s="40"/>
      <c r="K52" s="40"/>
      <c r="L52" s="40"/>
      <c r="M52" s="40"/>
      <c r="N52" s="40"/>
      <c r="O52" s="40"/>
    </row>
    <row r="53" spans="1:15" s="22" customFormat="1" ht="18" customHeight="1">
      <c r="A53" s="191"/>
      <c r="B53" s="8">
        <v>25</v>
      </c>
      <c r="C53" s="9" t="s">
        <v>152</v>
      </c>
      <c r="D53" s="14">
        <f>CHOOSE(F241,E240,E241,E242)</f>
        <v>0</v>
      </c>
      <c r="E53" s="31"/>
      <c r="F53" s="31"/>
      <c r="G53" s="40"/>
      <c r="H53" s="40"/>
      <c r="I53" s="40"/>
      <c r="J53" s="40"/>
      <c r="K53" s="40"/>
      <c r="L53" s="40"/>
      <c r="M53" s="40"/>
      <c r="N53" s="40"/>
      <c r="O53" s="40"/>
    </row>
    <row r="54" spans="1:15" s="222" customFormat="1" ht="30" customHeight="1">
      <c r="A54" s="219"/>
      <c r="B54" s="277" t="s">
        <v>92</v>
      </c>
      <c r="C54" s="278"/>
      <c r="D54" s="217"/>
      <c r="E54" s="217"/>
      <c r="F54" s="221"/>
      <c r="G54" s="221"/>
      <c r="H54" s="221"/>
      <c r="I54" s="221"/>
      <c r="J54" s="221"/>
      <c r="K54" s="221"/>
      <c r="L54" s="221"/>
      <c r="M54" s="221"/>
      <c r="N54" s="221"/>
      <c r="O54" s="221"/>
    </row>
    <row r="55" spans="1:15" s="35" customFormat="1" ht="18" customHeight="1">
      <c r="A55" s="192"/>
      <c r="B55" s="3">
        <v>26</v>
      </c>
      <c r="C55" s="2" t="s">
        <v>58</v>
      </c>
      <c r="D55" s="43"/>
      <c r="E55" s="31"/>
      <c r="F55" s="36"/>
      <c r="G55" s="36"/>
      <c r="H55" s="36"/>
      <c r="I55" s="36"/>
      <c r="J55" s="36"/>
      <c r="K55" s="36"/>
      <c r="L55" s="36"/>
      <c r="M55" s="36"/>
      <c r="N55" s="36"/>
      <c r="O55" s="36"/>
    </row>
    <row r="56" spans="1:15" s="35" customFormat="1" ht="18" customHeight="1">
      <c r="A56" s="192"/>
      <c r="B56" s="3">
        <v>27</v>
      </c>
      <c r="C56" s="2" t="s">
        <v>59</v>
      </c>
      <c r="D56" s="43"/>
      <c r="E56" s="31"/>
      <c r="F56" s="36"/>
      <c r="G56" s="36"/>
      <c r="H56" s="36"/>
      <c r="I56" s="36"/>
      <c r="J56" s="36"/>
      <c r="K56" s="36"/>
      <c r="L56" s="36"/>
      <c r="M56" s="36"/>
      <c r="N56" s="36"/>
      <c r="O56" s="36"/>
    </row>
    <row r="57" spans="1:15" s="35" customFormat="1" ht="18" customHeight="1">
      <c r="A57" s="192"/>
      <c r="B57" s="3">
        <v>28</v>
      </c>
      <c r="C57" s="2" t="s">
        <v>60</v>
      </c>
      <c r="D57" s="43"/>
      <c r="E57" s="31"/>
      <c r="F57" s="36"/>
      <c r="G57" s="36"/>
      <c r="H57" s="36"/>
      <c r="I57" s="36"/>
      <c r="J57" s="36"/>
      <c r="K57" s="36"/>
      <c r="L57" s="36"/>
      <c r="M57" s="36"/>
      <c r="N57" s="36"/>
      <c r="O57" s="36"/>
    </row>
    <row r="58" spans="1:15" s="35" customFormat="1" ht="18" customHeight="1">
      <c r="A58" s="192"/>
      <c r="B58" s="3">
        <v>29</v>
      </c>
      <c r="C58" s="2" t="s">
        <v>156</v>
      </c>
      <c r="D58" s="43"/>
      <c r="E58" s="44"/>
      <c r="F58" s="36"/>
      <c r="G58" s="36"/>
      <c r="H58" s="36"/>
      <c r="I58" s="36"/>
      <c r="J58" s="36"/>
      <c r="K58" s="36"/>
      <c r="L58" s="36"/>
      <c r="M58" s="36"/>
      <c r="N58" s="36"/>
      <c r="O58" s="36"/>
    </row>
    <row r="59" spans="1:15" s="35" customFormat="1" ht="18" customHeight="1">
      <c r="A59" s="192"/>
      <c r="B59" s="3">
        <v>30</v>
      </c>
      <c r="C59" s="10" t="s">
        <v>129</v>
      </c>
      <c r="D59" s="173">
        <f>CHOOSE(F213,E212,E213,E214,E215)</f>
        <v>0</v>
      </c>
      <c r="E59" s="31"/>
      <c r="F59" s="36"/>
      <c r="G59" s="36"/>
      <c r="H59" s="36"/>
      <c r="I59" s="36"/>
      <c r="J59" s="36"/>
      <c r="K59" s="36"/>
      <c r="L59" s="36"/>
      <c r="M59" s="36"/>
      <c r="N59" s="36"/>
      <c r="O59" s="36"/>
    </row>
    <row r="60" spans="1:15" ht="18" customHeight="1">
      <c r="A60" s="46"/>
      <c r="B60" s="3">
        <v>31</v>
      </c>
      <c r="C60" s="2" t="s">
        <v>151</v>
      </c>
      <c r="D60" s="173">
        <f>CHOOSE(F251,E250,E251,E252)</f>
        <v>0</v>
      </c>
      <c r="E60" s="31"/>
      <c r="F60" s="45"/>
      <c r="G60" s="45"/>
      <c r="H60" s="45"/>
      <c r="I60" s="45"/>
      <c r="J60" s="45"/>
      <c r="K60" s="45"/>
      <c r="L60" s="45"/>
      <c r="M60" s="45"/>
      <c r="N60" s="45"/>
      <c r="O60" s="45"/>
    </row>
    <row r="61" spans="2:15" ht="16.5">
      <c r="B61" s="45"/>
      <c r="C61" s="45"/>
      <c r="D61" s="45"/>
      <c r="E61" s="251"/>
      <c r="F61" s="45"/>
      <c r="G61" s="45"/>
      <c r="H61" s="45"/>
      <c r="I61" s="45"/>
      <c r="J61" s="45"/>
      <c r="K61" s="45"/>
      <c r="L61" s="45"/>
      <c r="M61" s="45"/>
      <c r="N61" s="45"/>
      <c r="O61" s="45"/>
    </row>
    <row r="86" spans="3:4" ht="18.75">
      <c r="C86" s="21"/>
      <c r="D86" s="21"/>
    </row>
    <row r="99" spans="5:6" ht="16.5" hidden="1">
      <c r="E99" s="13">
        <v>0</v>
      </c>
      <c r="F99" s="252">
        <v>1</v>
      </c>
    </row>
    <row r="100" spans="2:6" ht="16.5" hidden="1">
      <c r="B100" s="46">
        <v>18</v>
      </c>
      <c r="C100" s="46" t="s">
        <v>130</v>
      </c>
      <c r="D100" s="46"/>
      <c r="E100" s="47">
        <v>1</v>
      </c>
      <c r="F100" s="47">
        <v>1</v>
      </c>
    </row>
    <row r="101" spans="2:6" ht="16.5" hidden="1">
      <c r="B101" s="46"/>
      <c r="C101" s="46" t="s">
        <v>131</v>
      </c>
      <c r="D101" s="46"/>
      <c r="E101" s="47">
        <v>2</v>
      </c>
      <c r="F101" s="253">
        <v>1</v>
      </c>
    </row>
    <row r="102" spans="2:6" ht="16.5" hidden="1">
      <c r="B102" s="46"/>
      <c r="C102" s="46" t="s">
        <v>132</v>
      </c>
      <c r="D102" s="46"/>
      <c r="E102" s="47">
        <v>3</v>
      </c>
      <c r="F102" s="253">
        <v>1</v>
      </c>
    </row>
    <row r="103" spans="2:6" ht="16.5" hidden="1">
      <c r="B103" s="46"/>
      <c r="C103" s="46"/>
      <c r="D103" s="46"/>
      <c r="E103" s="46">
        <v>0</v>
      </c>
      <c r="F103" s="253">
        <v>1</v>
      </c>
    </row>
    <row r="104" spans="2:6" ht="16.5" hidden="1">
      <c r="B104" s="46">
        <v>19</v>
      </c>
      <c r="C104" s="46" t="s">
        <v>130</v>
      </c>
      <c r="D104" s="46"/>
      <c r="E104" s="47">
        <v>1</v>
      </c>
      <c r="F104" s="47">
        <v>1</v>
      </c>
    </row>
    <row r="105" spans="2:6" ht="16.5" hidden="1">
      <c r="B105" s="46"/>
      <c r="C105" s="46" t="s">
        <v>132</v>
      </c>
      <c r="D105" s="46"/>
      <c r="E105" s="47">
        <v>2</v>
      </c>
      <c r="F105" s="253">
        <v>1</v>
      </c>
    </row>
    <row r="106" spans="2:6" ht="16.5" hidden="1">
      <c r="B106" s="46"/>
      <c r="C106" s="46"/>
      <c r="D106" s="46"/>
      <c r="E106" s="46"/>
      <c r="F106" s="253">
        <v>1</v>
      </c>
    </row>
    <row r="107" spans="2:6" ht="16.5" hidden="1">
      <c r="B107" s="46">
        <v>25</v>
      </c>
      <c r="C107" s="46" t="s">
        <v>130</v>
      </c>
      <c r="D107" s="46"/>
      <c r="E107" s="47">
        <v>1</v>
      </c>
      <c r="F107" s="47">
        <v>1</v>
      </c>
    </row>
    <row r="108" spans="2:6" ht="16.5" hidden="1">
      <c r="B108" s="46"/>
      <c r="C108" s="46" t="s">
        <v>131</v>
      </c>
      <c r="D108" s="46"/>
      <c r="E108" s="47">
        <v>2</v>
      </c>
      <c r="F108" s="253">
        <v>1</v>
      </c>
    </row>
    <row r="109" spans="2:6" ht="16.5" hidden="1">
      <c r="B109" s="46"/>
      <c r="C109" s="46" t="s">
        <v>133</v>
      </c>
      <c r="D109" s="46"/>
      <c r="E109" s="47">
        <v>3</v>
      </c>
      <c r="F109" s="253">
        <v>1</v>
      </c>
    </row>
    <row r="110" spans="2:6" ht="16.5" hidden="1">
      <c r="B110" s="46"/>
      <c r="C110" s="46" t="s">
        <v>132</v>
      </c>
      <c r="D110" s="46"/>
      <c r="E110" s="47">
        <v>4</v>
      </c>
      <c r="F110" s="253">
        <v>1</v>
      </c>
    </row>
    <row r="111" spans="2:6" ht="16.5" hidden="1">
      <c r="B111" s="46"/>
      <c r="C111" s="46"/>
      <c r="D111" s="46"/>
      <c r="E111" s="46"/>
      <c r="F111" s="253">
        <v>1</v>
      </c>
    </row>
    <row r="112" spans="2:6" ht="16.5" hidden="1">
      <c r="B112" s="46">
        <v>20</v>
      </c>
      <c r="C112" s="46" t="s">
        <v>130</v>
      </c>
      <c r="D112" s="46"/>
      <c r="E112" s="47">
        <v>1</v>
      </c>
      <c r="F112" s="47">
        <v>1</v>
      </c>
    </row>
    <row r="113" spans="2:6" ht="16.5" hidden="1">
      <c r="B113" s="46"/>
      <c r="C113" s="46" t="s">
        <v>131</v>
      </c>
      <c r="D113" s="46"/>
      <c r="E113" s="47">
        <v>2</v>
      </c>
      <c r="F113" s="253">
        <v>1</v>
      </c>
    </row>
    <row r="114" spans="2:6" ht="16.5" hidden="1">
      <c r="B114" s="46"/>
      <c r="C114" s="46" t="s">
        <v>133</v>
      </c>
      <c r="D114" s="46"/>
      <c r="E114" s="47">
        <v>3</v>
      </c>
      <c r="F114" s="253">
        <v>1</v>
      </c>
    </row>
    <row r="115" spans="2:6" ht="16.5" hidden="1">
      <c r="B115" s="46"/>
      <c r="C115" s="46" t="s">
        <v>132</v>
      </c>
      <c r="D115" s="46"/>
      <c r="E115" s="47">
        <v>4</v>
      </c>
      <c r="F115" s="253">
        <v>1</v>
      </c>
    </row>
    <row r="116" spans="2:6" ht="16.5" hidden="1">
      <c r="B116" s="46"/>
      <c r="C116" s="46"/>
      <c r="D116" s="46"/>
      <c r="E116" s="46"/>
      <c r="F116" s="253">
        <v>1</v>
      </c>
    </row>
    <row r="117" spans="2:6" ht="16.5" hidden="1">
      <c r="B117" s="46">
        <v>27</v>
      </c>
      <c r="C117" s="46" t="s">
        <v>130</v>
      </c>
      <c r="D117" s="46"/>
      <c r="E117" s="47">
        <v>1</v>
      </c>
      <c r="F117" s="47">
        <v>1</v>
      </c>
    </row>
    <row r="118" spans="2:6" ht="16.5" hidden="1">
      <c r="B118" s="46"/>
      <c r="C118" s="46" t="s">
        <v>131</v>
      </c>
      <c r="D118" s="46"/>
      <c r="E118" s="47">
        <v>2</v>
      </c>
      <c r="F118" s="253">
        <v>1</v>
      </c>
    </row>
    <row r="119" spans="2:6" ht="16.5" hidden="1">
      <c r="B119" s="46"/>
      <c r="C119" s="46" t="s">
        <v>133</v>
      </c>
      <c r="D119" s="46"/>
      <c r="E119" s="47">
        <v>3</v>
      </c>
      <c r="F119" s="253">
        <v>1</v>
      </c>
    </row>
    <row r="120" spans="2:6" ht="16.5" hidden="1">
      <c r="B120" s="46"/>
      <c r="C120" s="46" t="s">
        <v>132</v>
      </c>
      <c r="D120" s="46"/>
      <c r="E120" s="47">
        <v>4</v>
      </c>
      <c r="F120" s="253">
        <v>1</v>
      </c>
    </row>
    <row r="121" spans="2:6" ht="16.5" hidden="1">
      <c r="B121" s="46"/>
      <c r="C121" s="46"/>
      <c r="D121" s="46"/>
      <c r="E121" s="46"/>
      <c r="F121" s="253">
        <v>1</v>
      </c>
    </row>
    <row r="122" spans="2:6" ht="16.5" hidden="1">
      <c r="B122" s="46">
        <v>28</v>
      </c>
      <c r="C122" s="46" t="s">
        <v>130</v>
      </c>
      <c r="D122" s="46"/>
      <c r="E122" s="47">
        <v>1</v>
      </c>
      <c r="F122" s="47">
        <v>1</v>
      </c>
    </row>
    <row r="123" spans="2:6" ht="16.5" hidden="1">
      <c r="B123" s="46"/>
      <c r="C123" s="46" t="s">
        <v>131</v>
      </c>
      <c r="D123" s="46"/>
      <c r="E123" s="47">
        <v>2</v>
      </c>
      <c r="F123" s="253">
        <v>1</v>
      </c>
    </row>
    <row r="124" spans="2:6" ht="16.5" hidden="1">
      <c r="B124" s="46"/>
      <c r="C124" s="46" t="s">
        <v>133</v>
      </c>
      <c r="D124" s="46"/>
      <c r="E124" s="47">
        <v>3</v>
      </c>
      <c r="F124" s="253">
        <v>1</v>
      </c>
    </row>
    <row r="125" spans="2:6" ht="16.5" hidden="1">
      <c r="B125" s="46"/>
      <c r="C125" s="46" t="s">
        <v>132</v>
      </c>
      <c r="D125" s="46"/>
      <c r="E125" s="47">
        <v>4</v>
      </c>
      <c r="F125" s="253">
        <v>1</v>
      </c>
    </row>
    <row r="126" spans="2:6" ht="16.5" hidden="1">
      <c r="B126" s="46"/>
      <c r="C126" s="46"/>
      <c r="D126" s="46"/>
      <c r="E126" s="46"/>
      <c r="F126" s="253">
        <v>1</v>
      </c>
    </row>
    <row r="127" spans="2:6" ht="16.5" hidden="1">
      <c r="B127" s="46">
        <v>29</v>
      </c>
      <c r="C127" s="46" t="s">
        <v>130</v>
      </c>
      <c r="D127" s="46"/>
      <c r="E127" s="47">
        <v>1</v>
      </c>
      <c r="F127" s="47">
        <v>1</v>
      </c>
    </row>
    <row r="128" spans="2:6" ht="16.5" hidden="1">
      <c r="B128" s="46"/>
      <c r="C128" s="46" t="s">
        <v>131</v>
      </c>
      <c r="D128" s="46"/>
      <c r="E128" s="47">
        <v>2</v>
      </c>
      <c r="F128" s="253">
        <v>1</v>
      </c>
    </row>
    <row r="129" spans="2:6" ht="16.5" hidden="1">
      <c r="B129" s="46"/>
      <c r="C129" s="46" t="s">
        <v>133</v>
      </c>
      <c r="D129" s="46"/>
      <c r="E129" s="47">
        <v>3</v>
      </c>
      <c r="F129" s="253">
        <v>1</v>
      </c>
    </row>
    <row r="130" spans="2:6" ht="16.5" hidden="1">
      <c r="B130" s="46"/>
      <c r="C130" s="46" t="s">
        <v>132</v>
      </c>
      <c r="D130" s="46"/>
      <c r="E130" s="47">
        <v>4</v>
      </c>
      <c r="F130" s="253">
        <v>1</v>
      </c>
    </row>
    <row r="131" spans="2:6" ht="16.5" hidden="1">
      <c r="B131" s="46"/>
      <c r="C131" s="46"/>
      <c r="D131" s="46"/>
      <c r="E131" s="46"/>
      <c r="F131" s="253">
        <v>1</v>
      </c>
    </row>
    <row r="132" spans="2:6" ht="16.5" hidden="1">
      <c r="B132" s="46">
        <v>30</v>
      </c>
      <c r="C132" s="46" t="s">
        <v>130</v>
      </c>
      <c r="D132" s="46"/>
      <c r="E132" s="47">
        <v>1</v>
      </c>
      <c r="F132" s="47">
        <v>1</v>
      </c>
    </row>
    <row r="133" spans="2:6" ht="16.5" hidden="1">
      <c r="B133" s="46"/>
      <c r="C133" s="46" t="s">
        <v>131</v>
      </c>
      <c r="D133" s="46"/>
      <c r="E133" s="47">
        <v>2</v>
      </c>
      <c r="F133" s="253">
        <v>1</v>
      </c>
    </row>
    <row r="134" spans="2:6" ht="16.5" hidden="1">
      <c r="B134" s="46"/>
      <c r="C134" s="46" t="s">
        <v>133</v>
      </c>
      <c r="D134" s="46"/>
      <c r="E134" s="47">
        <v>3</v>
      </c>
      <c r="F134" s="253">
        <v>1</v>
      </c>
    </row>
    <row r="135" spans="2:6" ht="16.5" hidden="1">
      <c r="B135" s="46"/>
      <c r="C135" s="46" t="s">
        <v>132</v>
      </c>
      <c r="D135" s="46"/>
      <c r="E135" s="47">
        <v>4</v>
      </c>
      <c r="F135" s="253">
        <v>1</v>
      </c>
    </row>
    <row r="136" spans="2:6" ht="16.5" hidden="1">
      <c r="B136" s="46"/>
      <c r="C136" s="46"/>
      <c r="D136" s="46"/>
      <c r="E136" s="46"/>
      <c r="F136" s="253">
        <v>1</v>
      </c>
    </row>
    <row r="137" spans="2:6" ht="16.5" hidden="1">
      <c r="B137" s="46">
        <v>31</v>
      </c>
      <c r="C137" s="46" t="s">
        <v>130</v>
      </c>
      <c r="D137" s="46"/>
      <c r="E137" s="47">
        <v>1</v>
      </c>
      <c r="F137" s="47">
        <v>1</v>
      </c>
    </row>
    <row r="138" spans="2:6" ht="16.5" hidden="1">
      <c r="B138" s="46"/>
      <c r="C138" s="46" t="s">
        <v>131</v>
      </c>
      <c r="D138" s="46"/>
      <c r="E138" s="47">
        <v>2</v>
      </c>
      <c r="F138" s="253">
        <v>1</v>
      </c>
    </row>
    <row r="139" spans="2:6" ht="16.5" hidden="1">
      <c r="B139" s="46"/>
      <c r="C139" s="46" t="s">
        <v>133</v>
      </c>
      <c r="D139" s="46"/>
      <c r="E139" s="47">
        <v>3</v>
      </c>
      <c r="F139" s="253">
        <v>1</v>
      </c>
    </row>
    <row r="140" spans="2:6" ht="16.5" hidden="1">
      <c r="B140" s="46"/>
      <c r="C140" s="46" t="s">
        <v>132</v>
      </c>
      <c r="D140" s="46"/>
      <c r="E140" s="47">
        <v>4</v>
      </c>
      <c r="F140" s="253">
        <v>1</v>
      </c>
    </row>
    <row r="141" spans="2:6" ht="16.5" hidden="1">
      <c r="B141" s="46"/>
      <c r="C141" s="46"/>
      <c r="D141" s="46"/>
      <c r="E141" s="46"/>
      <c r="F141" s="253">
        <v>1</v>
      </c>
    </row>
    <row r="142" spans="2:6" ht="16.5" hidden="1">
      <c r="B142" s="46">
        <v>32</v>
      </c>
      <c r="C142" s="46" t="s">
        <v>130</v>
      </c>
      <c r="D142" s="46"/>
      <c r="E142" s="47">
        <v>1</v>
      </c>
      <c r="F142" s="47">
        <v>1</v>
      </c>
    </row>
    <row r="143" spans="2:6" ht="16.5" hidden="1">
      <c r="B143" s="46"/>
      <c r="C143" s="46" t="s">
        <v>131</v>
      </c>
      <c r="D143" s="46"/>
      <c r="E143" s="47">
        <v>2</v>
      </c>
      <c r="F143" s="253">
        <v>1</v>
      </c>
    </row>
    <row r="144" spans="2:6" ht="16.5" hidden="1">
      <c r="B144" s="46"/>
      <c r="C144" s="46" t="s">
        <v>133</v>
      </c>
      <c r="D144" s="46"/>
      <c r="E144" s="47">
        <v>3</v>
      </c>
      <c r="F144" s="253">
        <v>1</v>
      </c>
    </row>
    <row r="145" spans="2:6" ht="16.5" hidden="1">
      <c r="B145" s="46"/>
      <c r="C145" s="46" t="s">
        <v>132</v>
      </c>
      <c r="D145" s="46"/>
      <c r="E145" s="47">
        <v>4</v>
      </c>
      <c r="F145" s="253">
        <v>1</v>
      </c>
    </row>
    <row r="146" spans="2:6" ht="16.5" hidden="1">
      <c r="B146" s="46"/>
      <c r="C146" s="46"/>
      <c r="D146" s="46"/>
      <c r="E146" s="46"/>
      <c r="F146" s="253">
        <v>1</v>
      </c>
    </row>
    <row r="147" spans="2:6" ht="16.5" hidden="1">
      <c r="B147" s="46">
        <v>33</v>
      </c>
      <c r="C147" s="46" t="s">
        <v>130</v>
      </c>
      <c r="D147" s="46"/>
      <c r="E147" s="47">
        <v>1</v>
      </c>
      <c r="F147" s="47">
        <v>1</v>
      </c>
    </row>
    <row r="148" spans="2:6" ht="16.5" hidden="1">
      <c r="B148" s="46"/>
      <c r="C148" s="46" t="s">
        <v>131</v>
      </c>
      <c r="D148" s="46"/>
      <c r="E148" s="47">
        <v>2</v>
      </c>
      <c r="F148" s="253">
        <v>1</v>
      </c>
    </row>
    <row r="149" spans="2:6" ht="16.5" hidden="1">
      <c r="B149" s="46"/>
      <c r="C149" s="46" t="s">
        <v>133</v>
      </c>
      <c r="D149" s="46"/>
      <c r="E149" s="47">
        <v>3</v>
      </c>
      <c r="F149" s="253">
        <v>1</v>
      </c>
    </row>
    <row r="150" spans="2:6" ht="16.5" hidden="1">
      <c r="B150" s="46"/>
      <c r="C150" s="46" t="s">
        <v>132</v>
      </c>
      <c r="D150" s="46"/>
      <c r="E150" s="47">
        <v>4</v>
      </c>
      <c r="F150" s="253">
        <v>1</v>
      </c>
    </row>
    <row r="151" spans="2:6" ht="16.5" hidden="1">
      <c r="B151" s="46"/>
      <c r="C151" s="46"/>
      <c r="D151" s="46"/>
      <c r="E151" s="46"/>
      <c r="F151" s="253">
        <v>1</v>
      </c>
    </row>
    <row r="152" spans="2:6" ht="16.5" hidden="1">
      <c r="B152" s="46">
        <v>34</v>
      </c>
      <c r="C152" s="46" t="s">
        <v>130</v>
      </c>
      <c r="D152" s="46"/>
      <c r="E152" s="47">
        <v>1</v>
      </c>
      <c r="F152" s="47">
        <v>1</v>
      </c>
    </row>
    <row r="153" spans="2:6" ht="16.5" hidden="1">
      <c r="B153" s="46"/>
      <c r="C153" s="46" t="s">
        <v>131</v>
      </c>
      <c r="D153" s="46"/>
      <c r="E153" s="47">
        <v>2</v>
      </c>
      <c r="F153" s="253">
        <v>1</v>
      </c>
    </row>
    <row r="154" spans="2:6" ht="16.5" hidden="1">
      <c r="B154" s="46"/>
      <c r="C154" s="46" t="s">
        <v>133</v>
      </c>
      <c r="D154" s="46"/>
      <c r="E154" s="47">
        <v>3</v>
      </c>
      <c r="F154" s="253">
        <v>1</v>
      </c>
    </row>
    <row r="155" spans="2:6" ht="16.5" hidden="1">
      <c r="B155" s="46"/>
      <c r="C155" s="46" t="s">
        <v>132</v>
      </c>
      <c r="D155" s="46"/>
      <c r="E155" s="47">
        <v>4</v>
      </c>
      <c r="F155" s="253">
        <v>1</v>
      </c>
    </row>
    <row r="156" spans="2:6" ht="16.5" hidden="1">
      <c r="B156" s="46"/>
      <c r="C156" s="46"/>
      <c r="D156" s="46"/>
      <c r="E156" s="46"/>
      <c r="F156" s="253">
        <v>1</v>
      </c>
    </row>
    <row r="157" spans="2:6" ht="16.5" hidden="1">
      <c r="B157" s="46">
        <v>35</v>
      </c>
      <c r="C157" s="46" t="s">
        <v>130</v>
      </c>
      <c r="D157" s="46"/>
      <c r="E157" s="47">
        <v>1</v>
      </c>
      <c r="F157" s="47">
        <v>1</v>
      </c>
    </row>
    <row r="158" spans="2:6" ht="16.5" hidden="1">
      <c r="B158" s="46"/>
      <c r="C158" s="46" t="s">
        <v>131</v>
      </c>
      <c r="D158" s="46"/>
      <c r="E158" s="47">
        <v>2</v>
      </c>
      <c r="F158" s="253">
        <v>1</v>
      </c>
    </row>
    <row r="159" spans="2:6" ht="16.5" hidden="1">
      <c r="B159" s="46"/>
      <c r="C159" s="46" t="s">
        <v>133</v>
      </c>
      <c r="D159" s="46"/>
      <c r="E159" s="47">
        <v>3</v>
      </c>
      <c r="F159" s="253">
        <v>1</v>
      </c>
    </row>
    <row r="160" spans="2:6" ht="16.5" hidden="1">
      <c r="B160" s="46"/>
      <c r="C160" s="46" t="s">
        <v>132</v>
      </c>
      <c r="D160" s="46"/>
      <c r="E160" s="47">
        <v>4</v>
      </c>
      <c r="F160" s="253">
        <v>1</v>
      </c>
    </row>
    <row r="161" spans="2:6" ht="16.5" hidden="1">
      <c r="B161" s="46"/>
      <c r="C161" s="46"/>
      <c r="D161" s="46"/>
      <c r="E161" s="46"/>
      <c r="F161" s="253">
        <v>1</v>
      </c>
    </row>
    <row r="162" spans="2:6" ht="16.5" hidden="1">
      <c r="B162" s="46">
        <v>36</v>
      </c>
      <c r="C162" s="46" t="s">
        <v>130</v>
      </c>
      <c r="D162" s="46"/>
      <c r="E162" s="47">
        <v>1</v>
      </c>
      <c r="F162" s="47">
        <v>1</v>
      </c>
    </row>
    <row r="163" spans="2:6" ht="16.5" hidden="1">
      <c r="B163" s="46"/>
      <c r="C163" s="46" t="s">
        <v>131</v>
      </c>
      <c r="D163" s="46"/>
      <c r="E163" s="47">
        <v>2</v>
      </c>
      <c r="F163" s="253">
        <v>1</v>
      </c>
    </row>
    <row r="164" spans="2:6" ht="16.5" hidden="1">
      <c r="B164" s="46"/>
      <c r="C164" s="46" t="s">
        <v>133</v>
      </c>
      <c r="D164" s="46"/>
      <c r="E164" s="47">
        <v>3</v>
      </c>
      <c r="F164" s="253">
        <v>1</v>
      </c>
    </row>
    <row r="165" spans="2:6" ht="16.5" hidden="1">
      <c r="B165" s="46"/>
      <c r="C165" s="46" t="s">
        <v>132</v>
      </c>
      <c r="D165" s="46"/>
      <c r="E165" s="47">
        <v>4</v>
      </c>
      <c r="F165" s="253">
        <v>1</v>
      </c>
    </row>
    <row r="166" spans="2:6" ht="16.5" hidden="1">
      <c r="B166" s="46"/>
      <c r="C166" s="46"/>
      <c r="D166" s="46"/>
      <c r="E166" s="46"/>
      <c r="F166" s="253">
        <v>1</v>
      </c>
    </row>
    <row r="167" spans="2:6" ht="16.5" hidden="1">
      <c r="B167" s="46">
        <v>37</v>
      </c>
      <c r="C167" s="46" t="s">
        <v>130</v>
      </c>
      <c r="D167" s="46"/>
      <c r="E167" s="47">
        <v>1</v>
      </c>
      <c r="F167" s="47">
        <v>1</v>
      </c>
    </row>
    <row r="168" spans="2:6" ht="16.5" hidden="1">
      <c r="B168" s="46"/>
      <c r="C168" s="46" t="s">
        <v>131</v>
      </c>
      <c r="D168" s="46"/>
      <c r="E168" s="47">
        <v>2</v>
      </c>
      <c r="F168" s="253">
        <v>1</v>
      </c>
    </row>
    <row r="169" spans="2:6" ht="16.5" hidden="1">
      <c r="B169" s="46"/>
      <c r="C169" s="46" t="s">
        <v>133</v>
      </c>
      <c r="D169" s="46"/>
      <c r="E169" s="47">
        <v>3</v>
      </c>
      <c r="F169" s="253">
        <v>1</v>
      </c>
    </row>
    <row r="170" spans="2:6" ht="16.5" hidden="1">
      <c r="B170" s="46"/>
      <c r="C170" s="46" t="s">
        <v>132</v>
      </c>
      <c r="D170" s="46"/>
      <c r="E170" s="47">
        <v>4</v>
      </c>
      <c r="F170" s="253">
        <v>1</v>
      </c>
    </row>
    <row r="171" spans="2:6" ht="16.5" hidden="1">
      <c r="B171" s="46"/>
      <c r="C171" s="46"/>
      <c r="D171" s="46"/>
      <c r="E171" s="46"/>
      <c r="F171" s="253">
        <v>1</v>
      </c>
    </row>
    <row r="172" spans="2:6" ht="16.5" hidden="1">
      <c r="B172" s="46">
        <v>38</v>
      </c>
      <c r="C172" s="46" t="s">
        <v>130</v>
      </c>
      <c r="D172" s="46"/>
      <c r="E172" s="47">
        <v>1</v>
      </c>
      <c r="F172" s="47">
        <v>1</v>
      </c>
    </row>
    <row r="173" spans="2:6" ht="16.5" hidden="1">
      <c r="B173" s="46"/>
      <c r="C173" s="46" t="s">
        <v>131</v>
      </c>
      <c r="D173" s="46"/>
      <c r="E173" s="47">
        <v>2</v>
      </c>
      <c r="F173" s="253">
        <v>1</v>
      </c>
    </row>
    <row r="174" spans="2:6" ht="16.5" hidden="1">
      <c r="B174" s="46"/>
      <c r="C174" s="46" t="s">
        <v>133</v>
      </c>
      <c r="D174" s="46"/>
      <c r="E174" s="47">
        <v>3</v>
      </c>
      <c r="F174" s="253">
        <v>1</v>
      </c>
    </row>
    <row r="175" spans="2:6" ht="16.5" hidden="1">
      <c r="B175" s="46"/>
      <c r="C175" s="46" t="s">
        <v>132</v>
      </c>
      <c r="D175" s="46"/>
      <c r="E175" s="47">
        <v>4</v>
      </c>
      <c r="F175" s="253">
        <v>1</v>
      </c>
    </row>
    <row r="176" spans="2:6" ht="16.5" hidden="1">
      <c r="B176" s="46"/>
      <c r="C176" s="46"/>
      <c r="D176" s="46"/>
      <c r="E176" s="46"/>
      <c r="F176" s="253">
        <v>1</v>
      </c>
    </row>
    <row r="177" spans="2:6" ht="16.5" hidden="1">
      <c r="B177" s="46">
        <v>39</v>
      </c>
      <c r="C177" s="46" t="s">
        <v>130</v>
      </c>
      <c r="D177" s="46"/>
      <c r="E177" s="47">
        <v>1</v>
      </c>
      <c r="F177" s="47">
        <v>1</v>
      </c>
    </row>
    <row r="178" spans="2:6" ht="16.5" hidden="1">
      <c r="B178" s="46"/>
      <c r="C178" s="46" t="s">
        <v>131</v>
      </c>
      <c r="D178" s="46"/>
      <c r="E178" s="47">
        <v>2</v>
      </c>
      <c r="F178" s="253">
        <v>1</v>
      </c>
    </row>
    <row r="179" spans="2:6" ht="16.5" hidden="1">
      <c r="B179" s="46"/>
      <c r="C179" s="46" t="s">
        <v>133</v>
      </c>
      <c r="D179" s="46"/>
      <c r="E179" s="47">
        <v>3</v>
      </c>
      <c r="F179" s="253">
        <v>1</v>
      </c>
    </row>
    <row r="180" spans="2:6" ht="16.5" hidden="1">
      <c r="B180" s="46"/>
      <c r="C180" s="46" t="s">
        <v>132</v>
      </c>
      <c r="D180" s="46"/>
      <c r="E180" s="47">
        <v>4</v>
      </c>
      <c r="F180" s="253">
        <v>1</v>
      </c>
    </row>
    <row r="181" spans="2:6" ht="16.5" hidden="1">
      <c r="B181" s="46"/>
      <c r="C181" s="46"/>
      <c r="D181" s="46"/>
      <c r="E181" s="46"/>
      <c r="F181" s="253">
        <v>1</v>
      </c>
    </row>
    <row r="182" spans="2:6" ht="16.5" hidden="1">
      <c r="B182" s="46">
        <v>40</v>
      </c>
      <c r="C182" s="46" t="s">
        <v>130</v>
      </c>
      <c r="D182" s="46"/>
      <c r="E182" s="47">
        <v>1</v>
      </c>
      <c r="F182" s="47">
        <v>1</v>
      </c>
    </row>
    <row r="183" spans="2:6" ht="16.5" hidden="1">
      <c r="B183" s="46"/>
      <c r="C183" s="46" t="s">
        <v>131</v>
      </c>
      <c r="D183" s="46"/>
      <c r="E183" s="47">
        <v>2</v>
      </c>
      <c r="F183" s="253">
        <v>1</v>
      </c>
    </row>
    <row r="184" spans="2:6" ht="16.5" hidden="1">
      <c r="B184" s="46"/>
      <c r="C184" s="46" t="s">
        <v>133</v>
      </c>
      <c r="D184" s="46"/>
      <c r="E184" s="47">
        <v>3</v>
      </c>
      <c r="F184" s="253">
        <v>1</v>
      </c>
    </row>
    <row r="185" spans="2:6" ht="16.5" hidden="1">
      <c r="B185" s="46"/>
      <c r="C185" s="46" t="s">
        <v>132</v>
      </c>
      <c r="D185" s="46"/>
      <c r="E185" s="47">
        <v>4</v>
      </c>
      <c r="F185" s="253">
        <v>1</v>
      </c>
    </row>
    <row r="186" spans="2:6" ht="16.5" hidden="1">
      <c r="B186" s="46"/>
      <c r="C186" s="46"/>
      <c r="D186" s="46"/>
      <c r="E186" s="46"/>
      <c r="F186" s="253">
        <v>1</v>
      </c>
    </row>
    <row r="187" spans="2:6" ht="16.5" hidden="1">
      <c r="B187" s="46">
        <v>41</v>
      </c>
      <c r="C187" s="46" t="s">
        <v>130</v>
      </c>
      <c r="D187" s="46"/>
      <c r="E187" s="47">
        <v>1</v>
      </c>
      <c r="F187" s="47">
        <v>1</v>
      </c>
    </row>
    <row r="188" spans="2:6" ht="16.5" hidden="1">
      <c r="B188" s="46"/>
      <c r="C188" s="46" t="s">
        <v>131</v>
      </c>
      <c r="D188" s="46"/>
      <c r="E188" s="47">
        <v>2</v>
      </c>
      <c r="F188" s="253">
        <v>1</v>
      </c>
    </row>
    <row r="189" spans="2:6" ht="16.5" hidden="1">
      <c r="B189" s="46"/>
      <c r="C189" s="46" t="s">
        <v>133</v>
      </c>
      <c r="D189" s="46"/>
      <c r="E189" s="47">
        <v>3</v>
      </c>
      <c r="F189" s="253">
        <v>1</v>
      </c>
    </row>
    <row r="190" spans="2:6" ht="16.5" hidden="1">
      <c r="B190" s="46"/>
      <c r="C190" s="46" t="s">
        <v>132</v>
      </c>
      <c r="D190" s="46"/>
      <c r="E190" s="47">
        <v>4</v>
      </c>
      <c r="F190" s="253">
        <v>1</v>
      </c>
    </row>
    <row r="191" spans="2:6" ht="16.5" hidden="1">
      <c r="B191" s="46"/>
      <c r="C191" s="46"/>
      <c r="D191" s="46"/>
      <c r="E191" s="46"/>
      <c r="F191" s="253">
        <v>1</v>
      </c>
    </row>
    <row r="192" spans="2:6" ht="16.5" hidden="1">
      <c r="B192" s="46">
        <v>42</v>
      </c>
      <c r="C192" s="46" t="s">
        <v>130</v>
      </c>
      <c r="D192" s="46"/>
      <c r="E192" s="47">
        <v>1</v>
      </c>
      <c r="F192" s="47">
        <v>1</v>
      </c>
    </row>
    <row r="193" spans="2:6" ht="16.5" hidden="1">
      <c r="B193" s="46"/>
      <c r="C193" s="46" t="s">
        <v>131</v>
      </c>
      <c r="D193" s="46"/>
      <c r="E193" s="47">
        <v>2</v>
      </c>
      <c r="F193" s="253">
        <v>1</v>
      </c>
    </row>
    <row r="194" spans="2:6" ht="16.5" hidden="1">
      <c r="B194" s="46"/>
      <c r="C194" s="46" t="s">
        <v>133</v>
      </c>
      <c r="D194" s="46"/>
      <c r="E194" s="47">
        <v>3</v>
      </c>
      <c r="F194" s="253">
        <v>1</v>
      </c>
    </row>
    <row r="195" spans="2:6" ht="16.5" hidden="1">
      <c r="B195" s="46"/>
      <c r="C195" s="46" t="s">
        <v>132</v>
      </c>
      <c r="D195" s="46"/>
      <c r="E195" s="47">
        <v>4</v>
      </c>
      <c r="F195" s="253">
        <v>1</v>
      </c>
    </row>
    <row r="196" spans="2:6" ht="16.5" hidden="1">
      <c r="B196" s="46"/>
      <c r="C196" s="46"/>
      <c r="D196" s="46"/>
      <c r="E196" s="46"/>
      <c r="F196" s="253">
        <v>1</v>
      </c>
    </row>
    <row r="197" spans="2:6" ht="16.5" hidden="1">
      <c r="B197" s="46">
        <v>43</v>
      </c>
      <c r="C197" s="46" t="s">
        <v>130</v>
      </c>
      <c r="D197" s="46"/>
      <c r="E197" s="47">
        <v>1</v>
      </c>
      <c r="F197" s="47">
        <v>1</v>
      </c>
    </row>
    <row r="198" spans="2:6" ht="16.5" hidden="1">
      <c r="B198" s="46"/>
      <c r="C198" s="46" t="s">
        <v>131</v>
      </c>
      <c r="D198" s="46"/>
      <c r="E198" s="47">
        <v>2</v>
      </c>
      <c r="F198" s="253">
        <v>1</v>
      </c>
    </row>
    <row r="199" spans="2:6" ht="16.5" hidden="1">
      <c r="B199" s="46"/>
      <c r="C199" s="46" t="s">
        <v>133</v>
      </c>
      <c r="D199" s="46"/>
      <c r="E199" s="47">
        <v>3</v>
      </c>
      <c r="F199" s="253">
        <v>1</v>
      </c>
    </row>
    <row r="200" spans="2:6" ht="16.5" hidden="1">
      <c r="B200" s="46"/>
      <c r="C200" s="46" t="s">
        <v>132</v>
      </c>
      <c r="D200" s="46"/>
      <c r="E200" s="47">
        <v>4</v>
      </c>
      <c r="F200" s="253">
        <v>1</v>
      </c>
    </row>
    <row r="201" spans="2:6" ht="16.5" hidden="1">
      <c r="B201" s="46"/>
      <c r="C201" s="46"/>
      <c r="D201" s="46"/>
      <c r="E201" s="46"/>
      <c r="F201" s="253">
        <v>1</v>
      </c>
    </row>
    <row r="202" spans="2:6" ht="16.5" hidden="1">
      <c r="B202" s="46">
        <v>44</v>
      </c>
      <c r="C202" s="46" t="s">
        <v>130</v>
      </c>
      <c r="D202" s="46"/>
      <c r="E202" s="47">
        <v>1</v>
      </c>
      <c r="F202" s="47">
        <v>1</v>
      </c>
    </row>
    <row r="203" spans="2:6" ht="16.5" hidden="1">
      <c r="B203" s="46"/>
      <c r="C203" s="46" t="s">
        <v>131</v>
      </c>
      <c r="D203" s="46"/>
      <c r="E203" s="47">
        <v>2</v>
      </c>
      <c r="F203" s="253">
        <v>1</v>
      </c>
    </row>
    <row r="204" spans="2:6" ht="16.5" hidden="1">
      <c r="B204" s="46"/>
      <c r="C204" s="46" t="s">
        <v>133</v>
      </c>
      <c r="D204" s="46"/>
      <c r="E204" s="47">
        <v>3</v>
      </c>
      <c r="F204" s="253">
        <v>1</v>
      </c>
    </row>
    <row r="205" spans="2:6" ht="16.5" hidden="1">
      <c r="B205" s="46"/>
      <c r="C205" s="46" t="s">
        <v>132</v>
      </c>
      <c r="D205" s="46"/>
      <c r="E205" s="47">
        <v>4</v>
      </c>
      <c r="F205" s="253">
        <v>1</v>
      </c>
    </row>
    <row r="206" spans="2:6" ht="16.5" hidden="1">
      <c r="B206" s="46"/>
      <c r="C206" s="46"/>
      <c r="D206" s="46"/>
      <c r="E206" s="46">
        <v>0</v>
      </c>
      <c r="F206" s="253">
        <v>1</v>
      </c>
    </row>
    <row r="207" spans="2:6" ht="16.5" hidden="1">
      <c r="B207" s="46">
        <v>24</v>
      </c>
      <c r="C207" s="46" t="s">
        <v>134</v>
      </c>
      <c r="D207" s="46"/>
      <c r="E207" s="47">
        <v>1</v>
      </c>
      <c r="F207" s="47">
        <v>1</v>
      </c>
    </row>
    <row r="208" spans="2:6" ht="16.5" hidden="1">
      <c r="B208" s="46"/>
      <c r="C208" s="46" t="s">
        <v>133</v>
      </c>
      <c r="D208" s="46"/>
      <c r="E208" s="47">
        <v>2</v>
      </c>
      <c r="F208" s="253">
        <v>1</v>
      </c>
    </row>
    <row r="209" spans="2:6" ht="16.5" hidden="1">
      <c r="B209" s="46"/>
      <c r="C209" s="46" t="s">
        <v>130</v>
      </c>
      <c r="D209" s="46"/>
      <c r="E209" s="47">
        <v>3</v>
      </c>
      <c r="F209" s="253">
        <v>1</v>
      </c>
    </row>
    <row r="210" spans="2:6" ht="16.5" hidden="1">
      <c r="B210" s="46"/>
      <c r="C210" s="46" t="s">
        <v>131</v>
      </c>
      <c r="D210" s="46"/>
      <c r="E210" s="47">
        <v>4</v>
      </c>
      <c r="F210" s="253">
        <v>1</v>
      </c>
    </row>
    <row r="211" spans="2:6" ht="16.5" hidden="1">
      <c r="B211" s="46"/>
      <c r="C211" s="46" t="s">
        <v>132</v>
      </c>
      <c r="D211" s="46"/>
      <c r="E211" s="47">
        <v>5</v>
      </c>
      <c r="F211" s="253">
        <v>1</v>
      </c>
    </row>
    <row r="212" spans="2:6" ht="16.5" hidden="1">
      <c r="B212" s="46"/>
      <c r="C212" s="46"/>
      <c r="D212" s="46"/>
      <c r="E212" s="46">
        <v>0</v>
      </c>
      <c r="F212" s="47">
        <v>1</v>
      </c>
    </row>
    <row r="213" spans="2:6" ht="16.5" hidden="1">
      <c r="B213" s="46">
        <v>60</v>
      </c>
      <c r="C213" s="46" t="s">
        <v>135</v>
      </c>
      <c r="D213" s="46"/>
      <c r="E213" s="47">
        <v>1</v>
      </c>
      <c r="F213" s="47">
        <v>1</v>
      </c>
    </row>
    <row r="214" spans="2:6" ht="16.5" hidden="1">
      <c r="B214" s="46"/>
      <c r="C214" s="46" t="s">
        <v>136</v>
      </c>
      <c r="D214" s="46"/>
      <c r="E214" s="47">
        <v>2</v>
      </c>
      <c r="F214" s="253">
        <v>1</v>
      </c>
    </row>
    <row r="215" spans="2:6" ht="16.5" hidden="1">
      <c r="B215" s="46"/>
      <c r="C215" s="46" t="s">
        <v>137</v>
      </c>
      <c r="D215" s="46"/>
      <c r="E215" s="47">
        <v>3</v>
      </c>
      <c r="F215" s="253">
        <v>1</v>
      </c>
    </row>
    <row r="216" spans="2:6" ht="16.5" hidden="1">
      <c r="B216" s="46"/>
      <c r="C216" s="46"/>
      <c r="D216" s="46"/>
      <c r="E216" s="46"/>
      <c r="F216" s="253">
        <v>1</v>
      </c>
    </row>
    <row r="217" spans="2:6" ht="16.5" hidden="1">
      <c r="B217" s="46"/>
      <c r="C217" s="46"/>
      <c r="D217" s="46"/>
      <c r="E217" s="46"/>
      <c r="F217" s="253">
        <v>1</v>
      </c>
    </row>
    <row r="218" spans="2:6" ht="16.5" hidden="1">
      <c r="B218" s="46">
        <v>12</v>
      </c>
      <c r="C218" s="46" t="s">
        <v>138</v>
      </c>
      <c r="D218" s="46"/>
      <c r="E218" s="48">
        <v>27.5</v>
      </c>
      <c r="F218" s="47">
        <v>1</v>
      </c>
    </row>
    <row r="219" spans="2:6" ht="16.5" hidden="1">
      <c r="B219" s="46"/>
      <c r="C219" s="46" t="s">
        <v>139</v>
      </c>
      <c r="D219" s="46"/>
      <c r="E219" s="47">
        <v>39</v>
      </c>
      <c r="F219" s="253">
        <v>1</v>
      </c>
    </row>
    <row r="220" spans="2:6" ht="16.5" hidden="1">
      <c r="B220" s="46"/>
      <c r="C220" s="46"/>
      <c r="D220" s="46"/>
      <c r="E220" s="46"/>
      <c r="F220" s="253">
        <v>1</v>
      </c>
    </row>
    <row r="221" spans="2:6" ht="16.5" hidden="1">
      <c r="B221" s="46">
        <v>9</v>
      </c>
      <c r="C221" s="46" t="s">
        <v>140</v>
      </c>
      <c r="D221" s="46"/>
      <c r="E221" s="47">
        <v>1</v>
      </c>
      <c r="F221" s="47">
        <v>1</v>
      </c>
    </row>
    <row r="222" spans="2:6" ht="16.5" hidden="1">
      <c r="B222" s="46"/>
      <c r="C222" s="46" t="s">
        <v>137</v>
      </c>
      <c r="D222" s="46"/>
      <c r="E222" s="47">
        <v>2</v>
      </c>
      <c r="F222" s="253">
        <v>1</v>
      </c>
    </row>
    <row r="223" spans="2:6" ht="16.5" hidden="1">
      <c r="B223" s="46"/>
      <c r="C223" s="46"/>
      <c r="D223" s="46"/>
      <c r="E223" s="46"/>
      <c r="F223" s="253">
        <v>1</v>
      </c>
    </row>
    <row r="224" spans="2:6" ht="16.5" hidden="1">
      <c r="B224" s="46"/>
      <c r="C224" s="46"/>
      <c r="D224" s="46"/>
      <c r="E224" s="46"/>
      <c r="F224" s="253">
        <v>1</v>
      </c>
    </row>
    <row r="225" spans="2:6" ht="16.5" hidden="1">
      <c r="B225" s="46">
        <v>10</v>
      </c>
      <c r="C225" s="46" t="s">
        <v>140</v>
      </c>
      <c r="D225" s="46"/>
      <c r="E225" s="47">
        <v>1</v>
      </c>
      <c r="F225" s="47">
        <v>1</v>
      </c>
    </row>
    <row r="226" spans="2:6" ht="16.5" hidden="1">
      <c r="B226" s="46"/>
      <c r="C226" s="46" t="s">
        <v>137</v>
      </c>
      <c r="D226" s="46"/>
      <c r="E226" s="47">
        <v>2</v>
      </c>
      <c r="F226" s="253">
        <v>1</v>
      </c>
    </row>
    <row r="227" spans="2:6" ht="16.5" hidden="1">
      <c r="B227" s="46"/>
      <c r="C227" s="46"/>
      <c r="D227" s="46"/>
      <c r="E227" s="46"/>
      <c r="F227" s="253">
        <v>1</v>
      </c>
    </row>
    <row r="228" spans="2:6" ht="16.5" hidden="1">
      <c r="B228" s="46"/>
      <c r="C228" s="46"/>
      <c r="D228" s="46"/>
      <c r="E228" s="46"/>
      <c r="F228" s="253">
        <v>1</v>
      </c>
    </row>
    <row r="229" spans="2:6" ht="16.5" hidden="1">
      <c r="B229" s="46">
        <v>11</v>
      </c>
      <c r="C229" s="46" t="s">
        <v>140</v>
      </c>
      <c r="D229" s="46"/>
      <c r="E229" s="47">
        <v>1</v>
      </c>
      <c r="F229" s="47">
        <v>1</v>
      </c>
    </row>
    <row r="230" spans="2:6" ht="16.5" hidden="1">
      <c r="B230" s="46"/>
      <c r="C230" s="46" t="s">
        <v>137</v>
      </c>
      <c r="D230" s="46"/>
      <c r="E230" s="47">
        <v>2</v>
      </c>
      <c r="F230" s="253">
        <v>1</v>
      </c>
    </row>
    <row r="231" spans="2:6" ht="16.5" hidden="1">
      <c r="B231" s="46"/>
      <c r="C231" s="46"/>
      <c r="D231" s="46"/>
      <c r="E231" s="46"/>
      <c r="F231" s="253">
        <v>1</v>
      </c>
    </row>
    <row r="232" spans="2:6" ht="16.5" hidden="1">
      <c r="B232" s="46"/>
      <c r="C232" s="46"/>
      <c r="D232" s="46"/>
      <c r="E232" s="46"/>
      <c r="F232" s="253">
        <v>1</v>
      </c>
    </row>
    <row r="233" spans="2:6" ht="16.5" hidden="1">
      <c r="B233" s="46">
        <v>15</v>
      </c>
      <c r="C233" s="46" t="s">
        <v>158</v>
      </c>
      <c r="D233" s="46"/>
      <c r="E233" s="47">
        <v>1</v>
      </c>
      <c r="F233" s="47">
        <v>1</v>
      </c>
    </row>
    <row r="234" spans="2:6" ht="16.5" hidden="1">
      <c r="B234" s="46"/>
      <c r="C234" s="46" t="s">
        <v>137</v>
      </c>
      <c r="D234" s="46"/>
      <c r="E234" s="47">
        <v>2</v>
      </c>
      <c r="F234" s="253">
        <v>1</v>
      </c>
    </row>
    <row r="235" spans="2:6" ht="16.5" hidden="1">
      <c r="B235" s="46"/>
      <c r="C235" s="46"/>
      <c r="D235" s="46"/>
      <c r="E235" s="46"/>
      <c r="F235" s="253">
        <v>1</v>
      </c>
    </row>
    <row r="236" spans="2:6" ht="16.5" hidden="1">
      <c r="B236" s="46"/>
      <c r="C236" s="46"/>
      <c r="D236" s="46"/>
      <c r="E236" s="46"/>
      <c r="F236" s="253">
        <v>1</v>
      </c>
    </row>
    <row r="237" spans="2:6" ht="16.5" hidden="1">
      <c r="B237" s="46">
        <v>48</v>
      </c>
      <c r="C237" s="46" t="s">
        <v>144</v>
      </c>
      <c r="D237" s="46"/>
      <c r="E237" s="47">
        <v>1</v>
      </c>
      <c r="F237" s="47">
        <v>1</v>
      </c>
    </row>
    <row r="238" spans="2:6" ht="16.5" hidden="1">
      <c r="B238" s="46"/>
      <c r="C238" s="46" t="s">
        <v>137</v>
      </c>
      <c r="D238" s="46"/>
      <c r="E238" s="47">
        <v>2</v>
      </c>
      <c r="F238" s="253">
        <v>1</v>
      </c>
    </row>
    <row r="239" spans="2:6" ht="16.5" hidden="1">
      <c r="B239" s="46"/>
      <c r="C239" s="46"/>
      <c r="D239" s="46"/>
      <c r="E239" s="46"/>
      <c r="F239" s="253">
        <v>1</v>
      </c>
    </row>
    <row r="240" spans="2:6" ht="16.5" hidden="1">
      <c r="B240" s="46"/>
      <c r="C240" s="46"/>
      <c r="D240" s="46"/>
      <c r="E240" s="46"/>
      <c r="F240" s="253">
        <v>1</v>
      </c>
    </row>
    <row r="241" spans="2:6" ht="16.5" hidden="1">
      <c r="B241" s="46">
        <v>53</v>
      </c>
      <c r="C241" s="46" t="s">
        <v>145</v>
      </c>
      <c r="D241" s="46"/>
      <c r="E241" s="47">
        <v>1</v>
      </c>
      <c r="F241" s="47">
        <v>1</v>
      </c>
    </row>
    <row r="242" spans="2:6" ht="16.5" hidden="1">
      <c r="B242" s="46"/>
      <c r="C242" s="46" t="s">
        <v>137</v>
      </c>
      <c r="D242" s="46"/>
      <c r="E242" s="47">
        <v>2</v>
      </c>
      <c r="F242" s="253">
        <v>1</v>
      </c>
    </row>
    <row r="243" spans="2:6" ht="16.5" hidden="1">
      <c r="B243" s="46"/>
      <c r="C243" s="46"/>
      <c r="D243" s="46"/>
      <c r="E243" s="46"/>
      <c r="F243" s="253">
        <v>1</v>
      </c>
    </row>
    <row r="244" spans="2:6" ht="16.5" hidden="1">
      <c r="B244" s="46"/>
      <c r="C244" s="46"/>
      <c r="D244" s="46"/>
      <c r="E244" s="46"/>
      <c r="F244" s="253">
        <v>1</v>
      </c>
    </row>
    <row r="245" spans="2:6" ht="16.5" hidden="1">
      <c r="B245" s="46">
        <v>52</v>
      </c>
      <c r="C245" s="46" t="s">
        <v>146</v>
      </c>
      <c r="D245" s="46"/>
      <c r="E245" s="47">
        <v>1</v>
      </c>
      <c r="F245" s="49">
        <v>1</v>
      </c>
    </row>
    <row r="246" spans="2:6" ht="16.5" hidden="1">
      <c r="B246" s="46"/>
      <c r="C246" s="46" t="s">
        <v>147</v>
      </c>
      <c r="D246" s="46"/>
      <c r="E246" s="47">
        <v>2</v>
      </c>
      <c r="F246" s="253">
        <v>1</v>
      </c>
    </row>
    <row r="247" spans="2:6" ht="16.5" hidden="1">
      <c r="B247" s="46"/>
      <c r="C247" s="46" t="s">
        <v>148</v>
      </c>
      <c r="D247" s="46"/>
      <c r="E247" s="47">
        <v>4</v>
      </c>
      <c r="F247" s="253">
        <v>1</v>
      </c>
    </row>
    <row r="248" spans="2:6" ht="16.5" hidden="1">
      <c r="B248" s="46"/>
      <c r="C248" s="46" t="s">
        <v>149</v>
      </c>
      <c r="D248" s="46"/>
      <c r="E248" s="47">
        <v>12</v>
      </c>
      <c r="F248" s="253">
        <v>1</v>
      </c>
    </row>
    <row r="249" spans="2:6" ht="16.5" hidden="1">
      <c r="B249" s="46"/>
      <c r="C249" s="46"/>
      <c r="D249" s="46"/>
      <c r="E249" s="46"/>
      <c r="F249" s="253">
        <v>1</v>
      </c>
    </row>
    <row r="250" spans="2:6" ht="16.5" hidden="1">
      <c r="B250" s="46"/>
      <c r="C250" s="46"/>
      <c r="D250" s="46"/>
      <c r="E250" s="46"/>
      <c r="F250" s="253">
        <v>1</v>
      </c>
    </row>
    <row r="251" spans="2:6" ht="16.5" hidden="1">
      <c r="B251" s="46">
        <v>49</v>
      </c>
      <c r="C251" s="46" t="s">
        <v>150</v>
      </c>
      <c r="D251" s="46"/>
      <c r="E251" s="47">
        <v>1</v>
      </c>
      <c r="F251" s="47">
        <v>1</v>
      </c>
    </row>
    <row r="252" spans="2:6" ht="16.5" hidden="1">
      <c r="B252" s="46"/>
      <c r="C252" s="46" t="s">
        <v>137</v>
      </c>
      <c r="D252" s="46"/>
      <c r="E252" s="47">
        <v>2</v>
      </c>
      <c r="F252" s="253">
        <v>1</v>
      </c>
    </row>
    <row r="253" ht="16.5" hidden="1"/>
    <row r="254" ht="16.5" hidden="1"/>
    <row r="255" ht="16.5" hidden="1"/>
    <row r="256" ht="16.5" hidden="1"/>
    <row r="257" ht="16.5" hidden="1"/>
  </sheetData>
  <sheetProtection sheet="1" objects="1" scenarios="1" selectLockedCells="1"/>
  <mergeCells count="18">
    <mergeCell ref="B3:C3"/>
    <mergeCell ref="E14:F14"/>
    <mergeCell ref="E15:F15"/>
    <mergeCell ref="E16:F16"/>
    <mergeCell ref="E10:F10"/>
    <mergeCell ref="E11:F11"/>
    <mergeCell ref="E12:F12"/>
    <mergeCell ref="E13:F13"/>
    <mergeCell ref="G10:H10"/>
    <mergeCell ref="B2:C2"/>
    <mergeCell ref="B47:C47"/>
    <mergeCell ref="B54:C54"/>
    <mergeCell ref="E8:F8"/>
    <mergeCell ref="E4:F4"/>
    <mergeCell ref="E5:F5"/>
    <mergeCell ref="E6:F6"/>
    <mergeCell ref="E7:F7"/>
    <mergeCell ref="E9:F9"/>
  </mergeCells>
  <printOptions/>
  <pageMargins left="0.75" right="0.75" top="1" bottom="1" header="0.5" footer="0.5"/>
  <pageSetup fitToHeight="1" fitToWidth="1" orientation="landscape" scale="44" r:id="rId3"/>
  <drawing r:id="rId2"/>
  <legacyDrawing r:id="rId1"/>
</worksheet>
</file>

<file path=xl/worksheets/sheet3.xml><?xml version="1.0" encoding="utf-8"?>
<worksheet xmlns="http://schemas.openxmlformats.org/spreadsheetml/2006/main" xmlns:r="http://schemas.openxmlformats.org/officeDocument/2006/relationships">
  <sheetPr codeName="Sheet2">
    <tabColor indexed="12"/>
    <pageSetUpPr fitToPage="1"/>
  </sheetPr>
  <dimension ref="A1:P264"/>
  <sheetViews>
    <sheetView showGridLines="0" showRowColHeaders="0" showZeros="0" zoomScale="77" zoomScaleNormal="77" workbookViewId="0" topLeftCell="A2">
      <selection activeCell="B50" sqref="B50:B51"/>
    </sheetView>
  </sheetViews>
  <sheetFormatPr defaultColWidth="9.140625" defaultRowHeight="12"/>
  <cols>
    <col min="1" max="1" width="2.8515625" style="56" customWidth="1"/>
    <col min="2" max="2" width="5.00390625" style="56" customWidth="1"/>
    <col min="3" max="3" width="23.00390625" style="56" customWidth="1"/>
    <col min="4" max="15" width="19.28125" style="56" customWidth="1"/>
    <col min="16" max="16384" width="9.140625" style="56" customWidth="1"/>
  </cols>
  <sheetData>
    <row r="1" spans="1:15" ht="48.75" customHeight="1">
      <c r="A1" s="50"/>
      <c r="B1" s="50"/>
      <c r="C1" s="50"/>
      <c r="D1" s="50"/>
      <c r="E1" s="51"/>
      <c r="F1" s="52"/>
      <c r="G1" s="51"/>
      <c r="H1" s="51"/>
      <c r="I1" s="53"/>
      <c r="J1" s="54"/>
      <c r="K1" s="55"/>
      <c r="L1" s="55"/>
      <c r="M1" s="55"/>
      <c r="N1" s="55"/>
      <c r="O1" s="55"/>
    </row>
    <row r="2" spans="1:12" ht="34.5" customHeight="1">
      <c r="A2" s="57"/>
      <c r="B2" s="332" t="s">
        <v>112</v>
      </c>
      <c r="C2" s="333"/>
      <c r="D2" s="333"/>
      <c r="E2" s="333"/>
      <c r="F2" s="333"/>
      <c r="G2" s="333"/>
      <c r="H2" s="333"/>
      <c r="I2" s="333"/>
      <c r="J2" s="333"/>
      <c r="K2" s="333"/>
      <c r="L2" s="333"/>
    </row>
    <row r="3" spans="1:14" s="76" customFormat="1" ht="18" customHeight="1">
      <c r="A3" s="69"/>
      <c r="B3" s="334" t="s">
        <v>0</v>
      </c>
      <c r="C3" s="335"/>
      <c r="D3" s="336">
        <f>Name</f>
        <v>0</v>
      </c>
      <c r="E3" s="337"/>
      <c r="F3" s="338" t="s">
        <v>182</v>
      </c>
      <c r="G3" s="305"/>
      <c r="H3" s="322">
        <f>'Input Sheet'!E15</f>
        <v>0</v>
      </c>
      <c r="I3" s="323"/>
      <c r="J3" s="202"/>
      <c r="K3" s="202"/>
      <c r="L3" s="203"/>
      <c r="M3" s="203"/>
      <c r="N3" s="203"/>
    </row>
    <row r="4" spans="1:14" s="76" customFormat="1" ht="18" customHeight="1">
      <c r="A4" s="69"/>
      <c r="B4" s="328" t="s">
        <v>1</v>
      </c>
      <c r="C4" s="329"/>
      <c r="D4" s="324">
        <f>Location</f>
        <v>0</v>
      </c>
      <c r="E4" s="325"/>
      <c r="F4" s="338" t="s">
        <v>113</v>
      </c>
      <c r="G4" s="305"/>
      <c r="H4" s="322">
        <f>IF('Input Sheet'!E16&lt;100,'Input Sheet'!E16*'Input Sheet'!E15,'Input Sheet'!E16)</f>
        <v>0</v>
      </c>
      <c r="I4" s="323"/>
      <c r="J4" s="202"/>
      <c r="K4" s="202"/>
      <c r="L4" s="203"/>
      <c r="M4" s="203"/>
      <c r="N4" s="203"/>
    </row>
    <row r="5" spans="1:14" s="197" customFormat="1" ht="18" customHeight="1">
      <c r="A5" s="262"/>
      <c r="B5" s="328" t="s">
        <v>2</v>
      </c>
      <c r="C5" s="329"/>
      <c r="D5" s="324">
        <f>Type_of_Property</f>
        <v>0</v>
      </c>
      <c r="E5" s="325"/>
      <c r="F5" s="338" t="s">
        <v>114</v>
      </c>
      <c r="G5" s="305"/>
      <c r="H5" s="322">
        <f>D20+E20</f>
        <v>0</v>
      </c>
      <c r="I5" s="323"/>
      <c r="J5" s="263"/>
      <c r="K5" s="263"/>
      <c r="L5" s="264"/>
      <c r="M5" s="264"/>
      <c r="N5" s="264"/>
    </row>
    <row r="6" spans="1:14" s="197" customFormat="1" ht="18" customHeight="1">
      <c r="A6" s="262"/>
      <c r="B6" s="328" t="s">
        <v>80</v>
      </c>
      <c r="C6" s="329"/>
      <c r="D6" s="357">
        <f>'Input Sheet'!E9</f>
        <v>0</v>
      </c>
      <c r="E6" s="358"/>
      <c r="F6" s="338" t="s">
        <v>115</v>
      </c>
      <c r="G6" s="305"/>
      <c r="H6" s="322">
        <f>D13+E13</f>
        <v>0</v>
      </c>
      <c r="I6" s="323"/>
      <c r="J6" s="263"/>
      <c r="K6" s="263"/>
      <c r="L6" s="264"/>
      <c r="M6" s="264"/>
      <c r="N6" s="264"/>
    </row>
    <row r="7" spans="1:14" s="197" customFormat="1" ht="18" customHeight="1">
      <c r="A7" s="262"/>
      <c r="B7" s="328" t="s">
        <v>32</v>
      </c>
      <c r="C7" s="329"/>
      <c r="D7" s="324">
        <f>Purpose_of_Analysis</f>
        <v>0</v>
      </c>
      <c r="E7" s="325"/>
      <c r="F7" s="338" t="s">
        <v>116</v>
      </c>
      <c r="G7" s="305"/>
      <c r="H7" s="322">
        <f>H3+H4+H5-H6</f>
        <v>0</v>
      </c>
      <c r="I7" s="323"/>
      <c r="J7" s="263"/>
      <c r="K7" s="263"/>
      <c r="L7" s="264"/>
      <c r="M7" s="264"/>
      <c r="N7" s="264"/>
    </row>
    <row r="8" spans="1:14" s="197" customFormat="1" ht="18" customHeight="1">
      <c r="A8" s="262"/>
      <c r="B8" s="328" t="s">
        <v>81</v>
      </c>
      <c r="C8" s="329"/>
      <c r="D8" s="324">
        <f>Prepared_By</f>
        <v>0</v>
      </c>
      <c r="E8" s="325"/>
      <c r="F8" s="265"/>
      <c r="H8" s="266"/>
      <c r="I8" s="266"/>
      <c r="J8" s="263"/>
      <c r="K8" s="263"/>
      <c r="L8" s="264"/>
      <c r="M8" s="264"/>
      <c r="N8" s="264"/>
    </row>
    <row r="9" spans="1:14" s="76" customFormat="1" ht="18" customHeight="1">
      <c r="A9" s="69"/>
      <c r="B9" s="330" t="s">
        <v>6</v>
      </c>
      <c r="C9" s="331"/>
      <c r="D9" s="326">
        <f ca="1">TODAY()</f>
        <v>39350</v>
      </c>
      <c r="E9" s="327"/>
      <c r="F9" s="204"/>
      <c r="J9" s="202"/>
      <c r="K9" s="202"/>
      <c r="L9" s="203"/>
      <c r="M9" s="203"/>
      <c r="N9" s="203"/>
    </row>
    <row r="10" spans="1:14" s="61" customFormat="1" ht="12.75" customHeight="1">
      <c r="A10" s="58"/>
      <c r="B10" s="58"/>
      <c r="C10" s="63"/>
      <c r="D10" s="63"/>
      <c r="E10" s="62"/>
      <c r="F10" s="62"/>
      <c r="J10" s="59"/>
      <c r="K10" s="59"/>
      <c r="L10" s="60"/>
      <c r="M10" s="60"/>
      <c r="N10" s="60"/>
    </row>
    <row r="11" spans="1:14" s="66" customFormat="1" ht="19.5" customHeight="1">
      <c r="A11" s="64"/>
      <c r="B11" s="321" t="s">
        <v>117</v>
      </c>
      <c r="C11" s="318"/>
      <c r="D11" s="318"/>
      <c r="E11" s="318"/>
      <c r="F11" s="321" t="s">
        <v>118</v>
      </c>
      <c r="G11" s="318"/>
      <c r="H11" s="318"/>
      <c r="I11" s="317" t="s">
        <v>119</v>
      </c>
      <c r="J11" s="318"/>
      <c r="K11" s="318"/>
      <c r="L11" s="65"/>
      <c r="M11" s="65"/>
      <c r="N11" s="65"/>
    </row>
    <row r="12" spans="1:14" s="76" customFormat="1" ht="18" customHeight="1">
      <c r="A12" s="111"/>
      <c r="B12" s="205"/>
      <c r="C12" s="206"/>
      <c r="D12" s="67" t="s">
        <v>7</v>
      </c>
      <c r="E12" s="67" t="s">
        <v>8</v>
      </c>
      <c r="F12" s="67"/>
      <c r="G12" s="68" t="s">
        <v>3</v>
      </c>
      <c r="H12" s="67" t="s">
        <v>4</v>
      </c>
      <c r="I12" s="207"/>
      <c r="J12" s="208"/>
      <c r="K12" s="209"/>
      <c r="L12" s="75"/>
      <c r="M12" s="75"/>
      <c r="N12" s="75"/>
    </row>
    <row r="13" spans="1:14" s="76" customFormat="1" ht="18" customHeight="1">
      <c r="A13" s="69"/>
      <c r="B13" s="309" t="s">
        <v>9</v>
      </c>
      <c r="C13" s="310"/>
      <c r="D13" s="70">
        <f>IF('Input Sheet'!E48&lt;100,'Input Sheet'!E48*CashFlows!$H$3,'Input Sheet'!E48)</f>
        <v>0</v>
      </c>
      <c r="E13" s="70">
        <f>IF('Input Sheet'!F48&lt;100,'Input Sheet'!F48*CashFlows!$H$3/100,'Input Sheet'!F48)</f>
        <v>0</v>
      </c>
      <c r="F13" s="71" t="s">
        <v>10</v>
      </c>
      <c r="G13" s="72">
        <f>IF('Input Sheet'!E11&lt;101,'Input Sheet'!E11*CashFlows!K15,'Input Sheet'!E11)</f>
        <v>0</v>
      </c>
      <c r="H13" s="73">
        <f>IF('Input Sheet'!E12&lt;101,'Input Sheet'!E12*CashFlows!K15/100,'Input Sheet'!E12)</f>
        <v>0</v>
      </c>
      <c r="I13" s="319" t="s">
        <v>182</v>
      </c>
      <c r="J13" s="320"/>
      <c r="K13" s="74">
        <f>H3</f>
        <v>0</v>
      </c>
      <c r="L13" s="75"/>
      <c r="M13" s="75"/>
      <c r="N13" s="75"/>
    </row>
    <row r="14" spans="1:14" s="76" customFormat="1" ht="18" customHeight="1">
      <c r="A14" s="69"/>
      <c r="B14" s="309" t="s">
        <v>11</v>
      </c>
      <c r="C14" s="310"/>
      <c r="D14" s="77">
        <f>'Input Sheet'!E49</f>
        <v>0</v>
      </c>
      <c r="E14" s="77">
        <f>'Input Sheet'!F49</f>
        <v>0</v>
      </c>
      <c r="F14" s="71" t="s">
        <v>12</v>
      </c>
      <c r="G14" s="78" t="s">
        <v>13</v>
      </c>
      <c r="H14" s="78" t="s">
        <v>13</v>
      </c>
      <c r="I14" s="319" t="s">
        <v>77</v>
      </c>
      <c r="J14" s="320"/>
      <c r="K14" s="79">
        <f>H4</f>
        <v>0</v>
      </c>
      <c r="L14" s="75"/>
      <c r="M14" s="75"/>
      <c r="N14" s="75"/>
    </row>
    <row r="15" spans="1:14" s="76" customFormat="1" ht="18" customHeight="1">
      <c r="A15" s="69"/>
      <c r="B15" s="309" t="s">
        <v>14</v>
      </c>
      <c r="C15" s="310"/>
      <c r="D15" s="80">
        <f>'Input Sheet'!E50</f>
        <v>0</v>
      </c>
      <c r="E15" s="80">
        <f>'Input Sheet'!F50</f>
        <v>0</v>
      </c>
      <c r="F15" s="71" t="s">
        <v>15</v>
      </c>
      <c r="G15" s="81">
        <f>'Input Sheet'!E13</f>
        <v>0</v>
      </c>
      <c r="H15" s="82">
        <f>'Input Sheet'!E14</f>
        <v>0</v>
      </c>
      <c r="I15" s="319" t="s">
        <v>78</v>
      </c>
      <c r="J15" s="320"/>
      <c r="K15" s="79">
        <f>K13+K14</f>
        <v>0</v>
      </c>
      <c r="L15" s="75"/>
      <c r="M15" s="75"/>
      <c r="N15" s="75"/>
    </row>
    <row r="16" spans="2:14" s="76" customFormat="1" ht="18" customHeight="1">
      <c r="B16" s="315" t="s">
        <v>16</v>
      </c>
      <c r="C16" s="310"/>
      <c r="D16" s="83">
        <f>'Input Sheet'!E51</f>
        <v>0</v>
      </c>
      <c r="E16" s="83">
        <f>'Input Sheet'!F51</f>
        <v>0</v>
      </c>
      <c r="F16" s="71" t="s">
        <v>17</v>
      </c>
      <c r="G16" s="84">
        <v>37987</v>
      </c>
      <c r="H16" s="84">
        <v>37987</v>
      </c>
      <c r="I16" s="85"/>
      <c r="J16" s="86"/>
      <c r="K16" s="87"/>
      <c r="L16" s="88"/>
      <c r="M16" s="88"/>
      <c r="N16" s="89"/>
    </row>
    <row r="17" spans="1:11" s="76" customFormat="1" ht="18" customHeight="1">
      <c r="A17" s="69"/>
      <c r="B17" s="309" t="s">
        <v>18</v>
      </c>
      <c r="C17" s="310"/>
      <c r="D17" s="83">
        <f>'Input Sheet'!E52</f>
        <v>0</v>
      </c>
      <c r="E17" s="83">
        <f>'Input Sheet'!F52</f>
        <v>0</v>
      </c>
      <c r="F17" s="71" t="s">
        <v>19</v>
      </c>
      <c r="G17" s="90">
        <v>38352</v>
      </c>
      <c r="H17" s="84">
        <v>38352</v>
      </c>
      <c r="I17" s="91"/>
      <c r="J17" s="92"/>
      <c r="K17" s="93"/>
    </row>
    <row r="18" spans="1:11" s="76" customFormat="1" ht="18" customHeight="1">
      <c r="A18" s="69"/>
      <c r="B18" s="309" t="s">
        <v>20</v>
      </c>
      <c r="C18" s="310"/>
      <c r="D18" s="94">
        <f>IF(D17=0,0,ROUND(PMT(D14/D17,D15*D17,-D13,0,0),2))</f>
        <v>0</v>
      </c>
      <c r="E18" s="94">
        <f>IF(E13=0,0,ROUND(PMT(E14/E17,E15*E17,-E13,0,0),2))</f>
        <v>0</v>
      </c>
      <c r="F18" s="95" t="s">
        <v>88</v>
      </c>
      <c r="G18" s="96">
        <f>IF(G15=0,0,ROUND(1/G15,5))</f>
        <v>0</v>
      </c>
      <c r="H18" s="96">
        <f>IF(H15=0,0,ROUND(1/H15,5))</f>
        <v>0</v>
      </c>
      <c r="I18" s="85"/>
      <c r="J18" s="92"/>
      <c r="K18" s="93"/>
    </row>
    <row r="19" spans="1:11" s="76" customFormat="1" ht="18" customHeight="1">
      <c r="A19" s="69"/>
      <c r="B19" s="316" t="s">
        <v>21</v>
      </c>
      <c r="C19" s="310"/>
      <c r="D19" s="97">
        <f>D18*D17</f>
        <v>0</v>
      </c>
      <c r="E19" s="97">
        <f>E18*E17</f>
        <v>0</v>
      </c>
      <c r="F19" s="95" t="s">
        <v>89</v>
      </c>
      <c r="G19" s="96">
        <f>ROUND(G18/12*11.5,5)</f>
        <v>0</v>
      </c>
      <c r="H19" s="96">
        <f>ROUND(H18/12*11.5,5)</f>
        <v>0</v>
      </c>
      <c r="I19" s="98"/>
      <c r="J19" s="99"/>
      <c r="K19" s="93"/>
    </row>
    <row r="20" spans="1:11" s="76" customFormat="1" ht="18" customHeight="1">
      <c r="A20" s="69"/>
      <c r="B20" s="309" t="s">
        <v>22</v>
      </c>
      <c r="C20" s="310"/>
      <c r="D20" s="73">
        <f>IF('Input Sheet'!E53&lt;100,'Input Sheet'!E53*CashFlows!D13,'Input Sheet'!E53)</f>
        <v>0</v>
      </c>
      <c r="E20" s="73">
        <f>IF('Input Sheet'!F53&lt;100,'Input Sheet'!F53*CashFlows!E13/100,'Input Sheet'!F53)</f>
        <v>0</v>
      </c>
      <c r="F20" s="100"/>
      <c r="G20" s="101"/>
      <c r="H20" s="101"/>
      <c r="I20" s="85"/>
      <c r="J20" s="92"/>
      <c r="K20" s="93"/>
    </row>
    <row r="21" spans="1:10" s="76" customFormat="1" ht="12.75" customHeight="1">
      <c r="A21" s="69"/>
      <c r="B21" s="69"/>
      <c r="C21" s="102"/>
      <c r="D21" s="102"/>
      <c r="E21" s="102"/>
      <c r="F21" s="103"/>
      <c r="G21" s="104"/>
      <c r="H21" s="104"/>
      <c r="I21" s="105"/>
      <c r="J21" s="105"/>
    </row>
    <row r="22" spans="1:15" s="107" customFormat="1" ht="19.5" customHeight="1">
      <c r="A22" s="106"/>
      <c r="B22" s="311" t="s">
        <v>76</v>
      </c>
      <c r="C22" s="270"/>
      <c r="D22" s="270"/>
      <c r="E22" s="270"/>
      <c r="F22" s="270"/>
      <c r="G22" s="270"/>
      <c r="H22" s="270"/>
      <c r="I22" s="270"/>
      <c r="J22" s="270"/>
      <c r="K22" s="270"/>
      <c r="L22" s="270"/>
      <c r="M22" s="270"/>
      <c r="N22" s="270"/>
      <c r="O22" s="270"/>
    </row>
    <row r="23" spans="1:15" s="61" customFormat="1" ht="20.25" customHeight="1">
      <c r="A23" s="108"/>
      <c r="B23" s="312" t="s">
        <v>99</v>
      </c>
      <c r="C23" s="313"/>
      <c r="D23" s="313"/>
      <c r="E23" s="109">
        <v>1</v>
      </c>
      <c r="F23" s="109">
        <f aca="true" t="shared" si="0" ref="F23:N23">+E23+1</f>
        <v>2</v>
      </c>
      <c r="G23" s="109">
        <f t="shared" si="0"/>
        <v>3</v>
      </c>
      <c r="H23" s="109">
        <f t="shared" si="0"/>
        <v>4</v>
      </c>
      <c r="I23" s="109">
        <f t="shared" si="0"/>
        <v>5</v>
      </c>
      <c r="J23" s="109">
        <f t="shared" si="0"/>
        <v>6</v>
      </c>
      <c r="K23" s="109">
        <f t="shared" si="0"/>
        <v>7</v>
      </c>
      <c r="L23" s="109">
        <f t="shared" si="0"/>
        <v>8</v>
      </c>
      <c r="M23" s="109">
        <f t="shared" si="0"/>
        <v>9</v>
      </c>
      <c r="N23" s="109">
        <f t="shared" si="0"/>
        <v>10</v>
      </c>
      <c r="O23" s="109">
        <v>11</v>
      </c>
    </row>
    <row r="24" spans="1:15" s="76" customFormat="1" ht="18" customHeight="1">
      <c r="A24" s="111"/>
      <c r="B24" s="110">
        <v>1</v>
      </c>
      <c r="C24" s="314" t="s">
        <v>63</v>
      </c>
      <c r="D24" s="314"/>
      <c r="E24" s="195">
        <f>IF('Input Sheet'!D19=1,'Input Sheet'!E19,IF('Input Sheet'!D19=2,'Input Sheet'!E19*'Input Sheet'!E9,IF('Input Sheet'!D19=3,'Input Sheet'!E19,0)))</f>
        <v>0</v>
      </c>
      <c r="F24" s="195">
        <f>IF(F23&lt;='Input Sheet'!$E$58+1,IF('Input Sheet'!$D$19=3,'Input Sheet'!F19,CashFlows!E24*(1+'Input Sheet'!F19)),0)</f>
        <v>0</v>
      </c>
      <c r="G24" s="195">
        <f>IF(G23&lt;='Input Sheet'!$E$58+1,IF('Input Sheet'!$D$19=3,'Input Sheet'!G19,CashFlows!F24*(1+'Input Sheet'!G19)),0)</f>
        <v>0</v>
      </c>
      <c r="H24" s="195">
        <f>IF(H23&lt;='Input Sheet'!$E$58+1,IF('Input Sheet'!$D$19=3,'Input Sheet'!H19,CashFlows!G24*(1+'Input Sheet'!H19)),0)</f>
        <v>0</v>
      </c>
      <c r="I24" s="195">
        <f>IF(I23&lt;='Input Sheet'!$E$58+1,IF('Input Sheet'!$D$19=3,'Input Sheet'!I19,CashFlows!H24*(1+'Input Sheet'!I19)),0)</f>
        <v>0</v>
      </c>
      <c r="J24" s="195">
        <f>IF(J23&lt;='Input Sheet'!$E$58+1,IF('Input Sheet'!$D$19=3,'Input Sheet'!J19,CashFlows!I24*(1+'Input Sheet'!J19)),0)</f>
        <v>0</v>
      </c>
      <c r="K24" s="195">
        <f>IF(K23&lt;='Input Sheet'!$E$58+1,IF('Input Sheet'!$D$19=3,'Input Sheet'!K19,CashFlows!J24*(1+'Input Sheet'!K19)),0)</f>
        <v>0</v>
      </c>
      <c r="L24" s="195">
        <f>IF(L23&lt;='Input Sheet'!$E$58+1,IF('Input Sheet'!$D$19=3,'Input Sheet'!L19,CashFlows!K24*(1+'Input Sheet'!L19)),0)</f>
        <v>0</v>
      </c>
      <c r="M24" s="195">
        <f>IF(M23&lt;='Input Sheet'!$E$58+1,IF('Input Sheet'!$D$19=3,'Input Sheet'!M19,CashFlows!L24*(1+'Input Sheet'!M19)),0)</f>
        <v>0</v>
      </c>
      <c r="N24" s="195">
        <f>IF(N23&lt;='Input Sheet'!$E$58+1,IF('Input Sheet'!$D$19=3,'Input Sheet'!N19,CashFlows!M24*(1+'Input Sheet'!N19)),0)</f>
        <v>0</v>
      </c>
      <c r="O24" s="195">
        <f>IF(O23&lt;='Input Sheet'!$E$58+1,IF('Input Sheet'!$D$19=3,'Input Sheet'!O19,CashFlows!N24*(1+'Input Sheet'!O19)),0)</f>
        <v>0</v>
      </c>
    </row>
    <row r="25" spans="1:15" s="197" customFormat="1" ht="18" customHeight="1">
      <c r="A25" s="196"/>
      <c r="B25" s="112">
        <v>2</v>
      </c>
      <c r="C25" s="304" t="s">
        <v>23</v>
      </c>
      <c r="D25" s="305"/>
      <c r="E25" s="73">
        <f>E24*'Input Sheet'!E23</f>
        <v>0</v>
      </c>
      <c r="F25" s="73">
        <f>IF(F23&lt;='Input Sheet'!$E$58+1,F24*'Input Sheet'!F23,0)</f>
        <v>0</v>
      </c>
      <c r="G25" s="73">
        <f>IF(G23&lt;='Input Sheet'!$E$58+1,G24*'Input Sheet'!G23,0)</f>
        <v>0</v>
      </c>
      <c r="H25" s="73">
        <f>IF(H23&lt;='Input Sheet'!$E$58+1,H24*'Input Sheet'!H23,0)</f>
        <v>0</v>
      </c>
      <c r="I25" s="73">
        <f>IF(I23&lt;='Input Sheet'!$E$58+1,I24*'Input Sheet'!I23,0)</f>
        <v>0</v>
      </c>
      <c r="J25" s="73">
        <f>IF(J23&lt;='Input Sheet'!$E$58+1,J24*'Input Sheet'!J23,0)</f>
        <v>0</v>
      </c>
      <c r="K25" s="73">
        <f>IF(K23&lt;='Input Sheet'!$E$58+1,K24*'Input Sheet'!K23,0)</f>
        <v>0</v>
      </c>
      <c r="L25" s="73">
        <f>IF(L23&lt;='Input Sheet'!$E$58+1,L24*'Input Sheet'!L23,0)</f>
        <v>0</v>
      </c>
      <c r="M25" s="73">
        <f>IF(M23&lt;='Input Sheet'!$E$58+1,M24*'Input Sheet'!M23,0)</f>
        <v>0</v>
      </c>
      <c r="N25" s="73">
        <f>IF(N23&lt;='Input Sheet'!$E$58+1,N24*'Input Sheet'!N23,0)</f>
        <v>0</v>
      </c>
      <c r="O25" s="73">
        <f>IF(O23&lt;='Input Sheet'!$E$58+1,O24*'Input Sheet'!O23,0)</f>
        <v>0</v>
      </c>
    </row>
    <row r="26" spans="1:15" s="76" customFormat="1" ht="18" customHeight="1">
      <c r="A26" s="111"/>
      <c r="B26" s="110">
        <v>3</v>
      </c>
      <c r="C26" s="306" t="s">
        <v>83</v>
      </c>
      <c r="D26" s="306"/>
      <c r="E26" s="195">
        <f>E24-E25</f>
        <v>0</v>
      </c>
      <c r="F26" s="195">
        <f>IF(F23&lt;='Input Sheet'!$E$58+1,F24-F25,0)</f>
        <v>0</v>
      </c>
      <c r="G26" s="195">
        <f>IF(G23&lt;='Input Sheet'!$E$58+1,G24-G25,0)</f>
        <v>0</v>
      </c>
      <c r="H26" s="195">
        <f>IF(H23&lt;='Input Sheet'!$E$58+1,H24-H25,0)</f>
        <v>0</v>
      </c>
      <c r="I26" s="195">
        <f>IF(I23&lt;='Input Sheet'!$E$58+1,I24-I25,0)</f>
        <v>0</v>
      </c>
      <c r="J26" s="195">
        <f>IF(J23&lt;='Input Sheet'!$E$58+1,J24-J25,0)</f>
        <v>0</v>
      </c>
      <c r="K26" s="195">
        <f>IF(K23&lt;='Input Sheet'!$E$58+1,K24-K25,0)</f>
        <v>0</v>
      </c>
      <c r="L26" s="195">
        <f>IF(L23&lt;='Input Sheet'!$E$58+1,L24-L25,0)</f>
        <v>0</v>
      </c>
      <c r="M26" s="195">
        <f>IF(M23&lt;='Input Sheet'!$E$58+1,M24-M25,0)</f>
        <v>0</v>
      </c>
      <c r="N26" s="195">
        <f>IF(N23&lt;='Input Sheet'!$E$58+1,N24-N25,0)</f>
        <v>0</v>
      </c>
      <c r="O26" s="195">
        <f>IF(O23&lt;='Input Sheet'!$E$58+1,O24-O25,0)</f>
        <v>0</v>
      </c>
    </row>
    <row r="27" spans="1:15" s="197" customFormat="1" ht="18" customHeight="1">
      <c r="A27" s="196"/>
      <c r="B27" s="112">
        <v>4</v>
      </c>
      <c r="C27" s="307" t="s">
        <v>24</v>
      </c>
      <c r="D27" s="307"/>
      <c r="E27" s="73">
        <f>IF('Input Sheet'!D20=0,0,'Input Sheet'!E20)</f>
        <v>0</v>
      </c>
      <c r="F27" s="73">
        <f>IF(F23&lt;='Input Sheet'!$E$58+1,IF('Input Sheet'!$D$20=2,'Input Sheet'!F20,CashFlows!E27*(1+'Input Sheet'!F20)),0)</f>
        <v>0</v>
      </c>
      <c r="G27" s="73">
        <f>IF(G23&lt;='Input Sheet'!$E$58+1,IF('Input Sheet'!$D$20=2,'Input Sheet'!G20,CashFlows!F27*(1+'Input Sheet'!G20)),0)</f>
        <v>0</v>
      </c>
      <c r="H27" s="73">
        <f>IF(H23&lt;='Input Sheet'!$E$58+1,IF('Input Sheet'!$D$20=2,'Input Sheet'!H20,CashFlows!G27*(1+'Input Sheet'!H20)),0)</f>
        <v>0</v>
      </c>
      <c r="I27" s="73">
        <f>IF(I23&lt;='Input Sheet'!$E$58+1,IF('Input Sheet'!$D$20=2,'Input Sheet'!I20,CashFlows!H27*(1+'Input Sheet'!I20)),0)</f>
        <v>0</v>
      </c>
      <c r="J27" s="73">
        <f>IF(J23&lt;='Input Sheet'!$E$58+1,IF('Input Sheet'!$D$20=2,'Input Sheet'!J20,CashFlows!I27*(1+'Input Sheet'!J20)),0)</f>
        <v>0</v>
      </c>
      <c r="K27" s="73">
        <f>IF(K23&lt;='Input Sheet'!$E$58+1,IF('Input Sheet'!$D$20=2,'Input Sheet'!K20,CashFlows!J27*(1+'Input Sheet'!K20)),0)</f>
        <v>0</v>
      </c>
      <c r="L27" s="73">
        <f>IF(L23&lt;='Input Sheet'!$E$58+1,IF('Input Sheet'!$D$20=2,'Input Sheet'!L20,CashFlows!K27*(1+'Input Sheet'!L20)),0)</f>
        <v>0</v>
      </c>
      <c r="M27" s="73">
        <f>IF(M23&lt;='Input Sheet'!$E$58+1,IF('Input Sheet'!$D$20=2,'Input Sheet'!M20,CashFlows!L27*(1+'Input Sheet'!M20)),0)</f>
        <v>0</v>
      </c>
      <c r="N27" s="73">
        <f>IF(N23&lt;='Input Sheet'!$E$58+1,IF('Input Sheet'!$D$20=2,'Input Sheet'!N20,CashFlows!M27*(1+'Input Sheet'!N20)),0)</f>
        <v>0</v>
      </c>
      <c r="O27" s="73">
        <f>IF(O23&lt;='Input Sheet'!$E$58+1,IF('Input Sheet'!$D$20=2,'Input Sheet'!O20,CashFlows!N27*(1+'Input Sheet'!O20)),0)</f>
        <v>0</v>
      </c>
    </row>
    <row r="28" spans="1:15" s="76" customFormat="1" ht="18" customHeight="1">
      <c r="A28" s="111"/>
      <c r="B28" s="110">
        <v>5</v>
      </c>
      <c r="C28" s="308" t="s">
        <v>84</v>
      </c>
      <c r="D28" s="297"/>
      <c r="E28" s="195">
        <f>E26+E27</f>
        <v>0</v>
      </c>
      <c r="F28" s="195">
        <f>IF(F23&lt;='Input Sheet'!$E$58+1,F26+F27,0)</f>
        <v>0</v>
      </c>
      <c r="G28" s="195">
        <f>IF(G23&lt;='Input Sheet'!$E$58+1,G26+G27,0)</f>
        <v>0</v>
      </c>
      <c r="H28" s="195">
        <f>IF(H23&lt;='Input Sheet'!$E$58+1,H26+H27,0)</f>
        <v>0</v>
      </c>
      <c r="I28" s="195">
        <f>IF(I23&lt;='Input Sheet'!$E$58+1,I26+I27,0)</f>
        <v>0</v>
      </c>
      <c r="J28" s="195">
        <f>IF(J23&lt;='Input Sheet'!$E$58+1,J26+J27,0)</f>
        <v>0</v>
      </c>
      <c r="K28" s="195">
        <f>IF(K23&lt;='Input Sheet'!$E$58+1,K26+K27,0)</f>
        <v>0</v>
      </c>
      <c r="L28" s="195">
        <f>IF(L23&lt;='Input Sheet'!$E$58+1,L26+L27,0)</f>
        <v>0</v>
      </c>
      <c r="M28" s="195">
        <f>IF(M23&lt;='Input Sheet'!$E$58+1,M26+M27,0)</f>
        <v>0</v>
      </c>
      <c r="N28" s="195">
        <f>IF(N23&lt;='Input Sheet'!$E$58+1,N26+N27,0)</f>
        <v>0</v>
      </c>
      <c r="O28" s="195">
        <f>IF(O23&lt;='Input Sheet'!$E$58+1,O26+O27,0)</f>
        <v>0</v>
      </c>
    </row>
    <row r="29" spans="1:15" s="76" customFormat="1" ht="18" customHeight="1" hidden="1">
      <c r="A29" s="111"/>
      <c r="B29" s="198">
        <v>6</v>
      </c>
      <c r="C29" s="302" t="s">
        <v>64</v>
      </c>
      <c r="D29" s="302"/>
      <c r="E29" s="195"/>
      <c r="F29" s="195"/>
      <c r="G29" s="195"/>
      <c r="H29" s="195"/>
      <c r="I29" s="195"/>
      <c r="J29" s="195"/>
      <c r="K29" s="195"/>
      <c r="L29" s="195"/>
      <c r="M29" s="195"/>
      <c r="N29" s="195"/>
      <c r="O29" s="195"/>
    </row>
    <row r="30" spans="1:15" s="197" customFormat="1" ht="18" customHeight="1" hidden="1">
      <c r="A30" s="196"/>
      <c r="B30" s="254">
        <v>7</v>
      </c>
      <c r="C30" s="303" t="s">
        <v>45</v>
      </c>
      <c r="D30" s="303"/>
      <c r="E30" s="73">
        <f>IF('Input Sheet'!$D$25&lt;&gt;1,0,IF('Input Sheet'!D26=4,'Input Sheet'!E26,IF('Input Sheet'!D26=3,'Input Sheet'!E26*CashFlows!$E$28,IF('Input Sheet'!D26=2,'Input Sheet'!E26*'Input Sheet'!$E$9:$F$9,IF('Input Sheet'!D26=1,'Input Sheet'!E26,0)))))</f>
        <v>0</v>
      </c>
      <c r="F30" s="73">
        <f>IF(F23&lt;='Input Sheet'!$E$58+1,IF('Input Sheet'!$D$25&lt;&gt;1,0,IF('Input Sheet'!$D$26=1,CashFlows!E30*(1+'Input Sheet'!F26),IF('Input Sheet'!$D$26=2,E30*(1+'Input Sheet'!F26),IF('Input Sheet'!$D$26=3,'Input Sheet'!E26*CashFlows!F28,IF('Input Sheet'!$D$26=4,'Input Sheet'!F26,0))))),0)</f>
        <v>0</v>
      </c>
      <c r="G30" s="73">
        <f>IF(G23&lt;='Input Sheet'!$E$58+1,IF('Input Sheet'!$D$25&lt;&gt;1,0,IF('Input Sheet'!$D$26=1,CashFlows!F30*(1+'Input Sheet'!G26),IF('Input Sheet'!$D$26=2,F30*(1+'Input Sheet'!G26),IF('Input Sheet'!$D$26=3,'Input Sheet'!F26*CashFlows!G28,IF('Input Sheet'!$D$26=4,'Input Sheet'!G26,0))))),0)</f>
        <v>0</v>
      </c>
      <c r="H30" s="73">
        <f>IF(H23&lt;='Input Sheet'!$E$58+1,IF('Input Sheet'!$D$25&lt;&gt;1,0,IF('Input Sheet'!$D$26=1,CashFlows!G30*(1+'Input Sheet'!H26),IF('Input Sheet'!$D$26=2,G30*(1+'Input Sheet'!H26),IF('Input Sheet'!$D$26=3,'Input Sheet'!G26*CashFlows!H28,IF('Input Sheet'!$D$26=4,'Input Sheet'!H26,0))))),0)</f>
        <v>0</v>
      </c>
      <c r="I30" s="73">
        <f>IF(I23&lt;='Input Sheet'!$E$58+1,IF('Input Sheet'!$D$25&lt;&gt;1,0,IF('Input Sheet'!$D$26=1,CashFlows!H30*(1+'Input Sheet'!I26),IF('Input Sheet'!$D$26=2,H30*(1+'Input Sheet'!I26),IF('Input Sheet'!$D$26=3,'Input Sheet'!H26*CashFlows!I28,IF('Input Sheet'!$D$26=4,'Input Sheet'!I26,0))))),0)</f>
        <v>0</v>
      </c>
      <c r="J30" s="73">
        <f>IF(J23&lt;='Input Sheet'!$E$58+1,IF('Input Sheet'!$D$25&lt;&gt;1,0,IF('Input Sheet'!$D$26=1,CashFlows!I30*(1+'Input Sheet'!J26),IF('Input Sheet'!$D$26=2,I30*(1+'Input Sheet'!J26),IF('Input Sheet'!$D$26=3,'Input Sheet'!I26*CashFlows!J28,IF('Input Sheet'!$D$26=4,'Input Sheet'!J26,0))))),0)</f>
        <v>0</v>
      </c>
      <c r="K30" s="73">
        <f>IF(K23&lt;='Input Sheet'!$E$58+1,IF('Input Sheet'!$D$25&lt;&gt;1,0,IF('Input Sheet'!$D$26=1,CashFlows!J30*(1+'Input Sheet'!K26),IF('Input Sheet'!$D$26=2,J30*(1+'Input Sheet'!K26),IF('Input Sheet'!$D$26=3,'Input Sheet'!J26*CashFlows!K28,IF('Input Sheet'!$D$26=4,'Input Sheet'!K26,0))))),0)</f>
        <v>0</v>
      </c>
      <c r="L30" s="73">
        <f>IF(L23&lt;='Input Sheet'!$E$58+1,IF('Input Sheet'!$D$25&lt;&gt;1,0,IF('Input Sheet'!$D$26=1,CashFlows!K30*(1+'Input Sheet'!L26),IF('Input Sheet'!$D$26=2,K30*(1+'Input Sheet'!L26),IF('Input Sheet'!$D$26=3,'Input Sheet'!K26*CashFlows!L28,IF('Input Sheet'!$D$26=4,'Input Sheet'!L26,0))))),0)</f>
        <v>0</v>
      </c>
      <c r="M30" s="73">
        <f>IF(M23&lt;='Input Sheet'!$E$58+1,IF('Input Sheet'!$D$25&lt;&gt;1,0,IF('Input Sheet'!$D$26=1,CashFlows!L30*(1+'Input Sheet'!M26),IF('Input Sheet'!$D$26=2,L30*(1+'Input Sheet'!M26),IF('Input Sheet'!$D$26=3,'Input Sheet'!L26*CashFlows!M28,IF('Input Sheet'!$D$26=4,'Input Sheet'!M26,0))))),0)</f>
        <v>0</v>
      </c>
      <c r="N30" s="73">
        <f>IF(N23&lt;='Input Sheet'!$E$58+1,IF('Input Sheet'!$D$25&lt;&gt;1,0,IF('Input Sheet'!$D$26=1,CashFlows!M30*(1+'Input Sheet'!N26),IF('Input Sheet'!$D$26=2,M30*(1+'Input Sheet'!N26),IF('Input Sheet'!$D$26=3,'Input Sheet'!M26*CashFlows!N28,IF('Input Sheet'!$D$26=4,'Input Sheet'!N26,0))))),0)</f>
        <v>0</v>
      </c>
      <c r="O30" s="73">
        <f>IF(O23&lt;='Input Sheet'!$E$58+1,IF('Input Sheet'!$D$25&lt;&gt;1,0,IF('Input Sheet'!$D$26=1,CashFlows!N30*(1+'Input Sheet'!O26),IF('Input Sheet'!$D$26=2,N30*(1+'Input Sheet'!O26),IF('Input Sheet'!$D$26=3,'Input Sheet'!N26*CashFlows!O28,IF('Input Sheet'!$D$26=4,'Input Sheet'!O26,0))))),0)</f>
        <v>0</v>
      </c>
    </row>
    <row r="31" spans="1:15" s="197" customFormat="1" ht="18" customHeight="1" hidden="1">
      <c r="A31" s="196"/>
      <c r="B31" s="112">
        <v>8</v>
      </c>
      <c r="C31" s="301" t="s">
        <v>46</v>
      </c>
      <c r="D31" s="301"/>
      <c r="E31" s="73">
        <f>IF('Input Sheet'!$D$25&lt;&gt;1,0,IF('Input Sheet'!D27=4,'Input Sheet'!E27,IF('Input Sheet'!D27=3,'Input Sheet'!E27*CashFlows!$E$28,IF('Input Sheet'!D27=2,'Input Sheet'!E27*'Input Sheet'!$E$9:$F$9,IF('Input Sheet'!D27=1,'Input Sheet'!E27,0)))))</f>
        <v>0</v>
      </c>
      <c r="F31" s="73">
        <f>IF(F23&lt;='Input Sheet'!$E$58+1,IF('Input Sheet'!$D$25&lt;&gt;1,0,IF('Input Sheet'!$D$27=1,CashFlows!E31*(1+'Input Sheet'!F27),IF('Input Sheet'!$D$27=2,E31*(1+'Input Sheet'!F27),IF('Input Sheet'!$D$27=3,'Input Sheet'!E27*CashFlows!F28,IF('Input Sheet'!$D$27=4,'Input Sheet'!F27,0))))),0)</f>
        <v>0</v>
      </c>
      <c r="G31" s="73">
        <f>IF(G23&lt;='Input Sheet'!$E$58+1,IF('Input Sheet'!$D$25&lt;&gt;1,0,IF('Input Sheet'!$D$27=1,CashFlows!F31*(1+'Input Sheet'!G27),IF('Input Sheet'!$D$27=2,F31*(1+'Input Sheet'!G27),IF('Input Sheet'!$D$27=3,'Input Sheet'!F27*CashFlows!G28,IF('Input Sheet'!$D$27=4,'Input Sheet'!G27,0))))),0)</f>
        <v>0</v>
      </c>
      <c r="H31" s="73">
        <f>IF(H23&lt;='Input Sheet'!$E$58+1,IF('Input Sheet'!$D$25&lt;&gt;1,0,IF('Input Sheet'!$D$27=1,CashFlows!G31*(1+'Input Sheet'!H27),IF('Input Sheet'!$D$27=2,G31*(1+'Input Sheet'!H27),IF('Input Sheet'!$D$27=3,'Input Sheet'!G27*CashFlows!H28,IF('Input Sheet'!$D$27=4,'Input Sheet'!H27,0))))),0)</f>
        <v>0</v>
      </c>
      <c r="I31" s="73">
        <f>IF(I23&lt;='Input Sheet'!$E$58+1,IF('Input Sheet'!$D$25&lt;&gt;1,0,IF('Input Sheet'!$D$27=1,CashFlows!H31*(1+'Input Sheet'!I27),IF('Input Sheet'!$D$27=2,H31*(1+'Input Sheet'!I27),IF('Input Sheet'!$D$27=3,'Input Sheet'!H27*CashFlows!I28,IF('Input Sheet'!$D$27=4,'Input Sheet'!I27,0))))),0)</f>
        <v>0</v>
      </c>
      <c r="J31" s="73">
        <f>IF(J23&lt;='Input Sheet'!$E$58+1,IF('Input Sheet'!$D$25&lt;&gt;1,0,IF('Input Sheet'!$D$27=1,CashFlows!I31*(1+'Input Sheet'!J27),IF('Input Sheet'!$D$27=2,I31*(1+'Input Sheet'!J27),IF('Input Sheet'!$D$27=3,'Input Sheet'!I27*CashFlows!J28,IF('Input Sheet'!$D$27=4,'Input Sheet'!J27,0))))),0)</f>
        <v>0</v>
      </c>
      <c r="K31" s="73">
        <f>IF(K23&lt;='Input Sheet'!$E$58+1,IF('Input Sheet'!$D$25&lt;&gt;1,0,IF('Input Sheet'!$D$27=1,CashFlows!J31*(1+'Input Sheet'!K27),IF('Input Sheet'!$D$27=2,J31*(1+'Input Sheet'!K27),IF('Input Sheet'!$D$27=3,'Input Sheet'!J27*CashFlows!K28,IF('Input Sheet'!$D$27=4,'Input Sheet'!K27,0))))),0)</f>
        <v>0</v>
      </c>
      <c r="L31" s="73">
        <f>IF(L23&lt;='Input Sheet'!$E$58+1,IF('Input Sheet'!$D$25&lt;&gt;1,0,IF('Input Sheet'!$D$27=1,CashFlows!K31*(1+'Input Sheet'!L27),IF('Input Sheet'!$D$27=2,K31*(1+'Input Sheet'!L27),IF('Input Sheet'!$D$27=3,'Input Sheet'!K27*CashFlows!L28,IF('Input Sheet'!$D$27=4,'Input Sheet'!L27,0))))),0)</f>
        <v>0</v>
      </c>
      <c r="M31" s="73">
        <f>IF(M23&lt;='Input Sheet'!$E$58+1,IF('Input Sheet'!$D$25&lt;&gt;1,0,IF('Input Sheet'!$D$27=1,CashFlows!L31*(1+'Input Sheet'!M27),IF('Input Sheet'!$D$27=2,L31*(1+'Input Sheet'!M27),IF('Input Sheet'!$D$27=3,'Input Sheet'!L27*CashFlows!M28,IF('Input Sheet'!$D$27=4,'Input Sheet'!M27,0))))),0)</f>
        <v>0</v>
      </c>
      <c r="N31" s="73">
        <f>IF(N23&lt;='Input Sheet'!$E$58+1,IF('Input Sheet'!$D$25&lt;&gt;1,0,IF('Input Sheet'!$D$27=1,CashFlows!M31*(1+'Input Sheet'!N27),IF('Input Sheet'!$D$27=2,M31*(1+'Input Sheet'!N27),IF('Input Sheet'!$D$27=3,'Input Sheet'!M27*CashFlows!N28,IF('Input Sheet'!$D$27=4,'Input Sheet'!N27,0))))),0)</f>
        <v>0</v>
      </c>
      <c r="O31" s="73">
        <f>IF(O23&lt;='Input Sheet'!$E$58+1,IF('Input Sheet'!$D$25&lt;&gt;1,0,IF('Input Sheet'!$D$27=1,CashFlows!N31*(1+'Input Sheet'!O27),IF('Input Sheet'!$D$27=2,N31*(1+'Input Sheet'!O27),IF('Input Sheet'!$D$27=3,'Input Sheet'!N27*CashFlows!O28,IF('Input Sheet'!$D$27=4,'Input Sheet'!O27,0))))),0)</f>
        <v>0</v>
      </c>
    </row>
    <row r="32" spans="1:15" s="197" customFormat="1" ht="18" customHeight="1" hidden="1">
      <c r="A32" s="196"/>
      <c r="B32" s="254">
        <v>9</v>
      </c>
      <c r="C32" s="301" t="s">
        <v>47</v>
      </c>
      <c r="D32" s="301"/>
      <c r="E32" s="73">
        <f>IF('Input Sheet'!$D$25&lt;&gt;1,0,IF('Input Sheet'!D28=4,'Input Sheet'!E28,IF('Input Sheet'!D28=3,'Input Sheet'!E28*CashFlows!$E$28,IF('Input Sheet'!D28=2,'Input Sheet'!E28*'Input Sheet'!$E$9:$F$9,IF('Input Sheet'!D28=1,'Input Sheet'!E28,0)))))</f>
        <v>0</v>
      </c>
      <c r="F32" s="73">
        <f>IF(F23&lt;='Input Sheet'!$E$58+1,IF('Input Sheet'!$D$25&lt;&gt;1,0,IF('Input Sheet'!$D$28=1,CashFlows!E32*(1+'Input Sheet'!F28),IF('Input Sheet'!$D$28=2,E32*(1+'Input Sheet'!F28),IF('Input Sheet'!$D$28=3,'Input Sheet'!E28*CashFlows!F28,IF('Input Sheet'!$D$28=4,'Input Sheet'!F28,0))))),0)</f>
        <v>0</v>
      </c>
      <c r="G32" s="73">
        <f>IF(G23&lt;='Input Sheet'!$E$58+1,IF('Input Sheet'!$D$25&lt;&gt;1,0,IF('Input Sheet'!$D$28=1,CashFlows!F32*(1+'Input Sheet'!G28),IF('Input Sheet'!$D$28=2,F32*(1+'Input Sheet'!G28),IF('Input Sheet'!$D$28=3,'Input Sheet'!F28*CashFlows!G28,IF('Input Sheet'!$D$28=4,'Input Sheet'!G28,0))))),0)</f>
        <v>0</v>
      </c>
      <c r="H32" s="73">
        <f>IF(H23&lt;='Input Sheet'!$E$58+1,IF('Input Sheet'!$D$25&lt;&gt;1,0,IF('Input Sheet'!$D$28=1,CashFlows!G32*(1+'Input Sheet'!H28),IF('Input Sheet'!$D$28=2,G32*(1+'Input Sheet'!H28),IF('Input Sheet'!$D$28=3,'Input Sheet'!G28*CashFlows!H28,IF('Input Sheet'!$D$28=4,'Input Sheet'!H28,0))))),0)</f>
        <v>0</v>
      </c>
      <c r="I32" s="73">
        <f>IF(I23&lt;='Input Sheet'!$E$58+1,IF('Input Sheet'!$D$25&lt;&gt;1,0,IF('Input Sheet'!$D$28=1,CashFlows!H32*(1+'Input Sheet'!I28),IF('Input Sheet'!$D$28=2,H32*(1+'Input Sheet'!I28),IF('Input Sheet'!$D$28=3,'Input Sheet'!H28*CashFlows!I28,IF('Input Sheet'!$D$28=4,'Input Sheet'!I28,0))))),0)</f>
        <v>0</v>
      </c>
      <c r="J32" s="73">
        <f>IF(J23&lt;='Input Sheet'!$E$58+1,IF('Input Sheet'!$D$25&lt;&gt;1,0,IF('Input Sheet'!$D$28=1,CashFlows!I32*(1+'Input Sheet'!J28),IF('Input Sheet'!$D$28=2,I32*(1+'Input Sheet'!J28),IF('Input Sheet'!$D$28=3,'Input Sheet'!I28*CashFlows!J28,IF('Input Sheet'!$D$28=4,'Input Sheet'!J28,0))))),0)</f>
        <v>0</v>
      </c>
      <c r="K32" s="73">
        <f>IF(K23&lt;='Input Sheet'!$E$58+1,IF('Input Sheet'!$D$25&lt;&gt;1,0,IF('Input Sheet'!$D$28=1,CashFlows!J32*(1+'Input Sheet'!K28),IF('Input Sheet'!$D$28=2,J32*(1+'Input Sheet'!K28),IF('Input Sheet'!$D$28=3,'Input Sheet'!J28*CashFlows!K28,IF('Input Sheet'!$D$28=4,'Input Sheet'!K28,0))))),0)</f>
        <v>0</v>
      </c>
      <c r="L32" s="73">
        <f>IF(L23&lt;='Input Sheet'!$E$58+1,IF('Input Sheet'!$D$25&lt;&gt;1,0,IF('Input Sheet'!$D$28=1,CashFlows!K32*(1+'Input Sheet'!L28),IF('Input Sheet'!$D$28=2,K32*(1+'Input Sheet'!L28),IF('Input Sheet'!$D$28=3,'Input Sheet'!K28*CashFlows!L28,IF('Input Sheet'!$D$28=4,'Input Sheet'!L28,0))))),0)</f>
        <v>0</v>
      </c>
      <c r="M32" s="73">
        <f>IF(M23&lt;='Input Sheet'!$E$58+1,IF('Input Sheet'!$D$25&lt;&gt;1,0,IF('Input Sheet'!$D$28=1,CashFlows!L32*(1+'Input Sheet'!M28),IF('Input Sheet'!$D$28=2,L32*(1+'Input Sheet'!M28),IF('Input Sheet'!$D$28=3,'Input Sheet'!L28*CashFlows!M28,IF('Input Sheet'!$D$28=4,'Input Sheet'!M28,0))))),0)</f>
        <v>0</v>
      </c>
      <c r="N32" s="73">
        <f>IF(N23&lt;='Input Sheet'!$E$58+1,IF('Input Sheet'!$D$25&lt;&gt;1,0,IF('Input Sheet'!$D$28=1,CashFlows!M32*(1+'Input Sheet'!N28),IF('Input Sheet'!$D$28=2,M32*(1+'Input Sheet'!N28),IF('Input Sheet'!$D$28=3,'Input Sheet'!M28*CashFlows!N28,IF('Input Sheet'!$D$28=4,'Input Sheet'!N28,0))))),0)</f>
        <v>0</v>
      </c>
      <c r="O32" s="73">
        <f>IF(O23&lt;='Input Sheet'!$E$58+1,IF('Input Sheet'!$D$25&lt;&gt;1,0,IF('Input Sheet'!$D$28=1,CashFlows!N32*(1+'Input Sheet'!O28),IF('Input Sheet'!$D$28=2,N32*(1+'Input Sheet'!O28),IF('Input Sheet'!$D$28=3,'Input Sheet'!N28*CashFlows!O28,IF('Input Sheet'!$D$28=4,'Input Sheet'!O28,0))))),0)</f>
        <v>0</v>
      </c>
    </row>
    <row r="33" spans="1:15" s="197" customFormat="1" ht="18" customHeight="1" hidden="1">
      <c r="A33" s="196"/>
      <c r="B33" s="112">
        <v>10</v>
      </c>
      <c r="C33" s="301" t="s">
        <v>48</v>
      </c>
      <c r="D33" s="301"/>
      <c r="E33" s="73">
        <f>IF('Input Sheet'!$D$25&lt;&gt;1,0,IF('Input Sheet'!D29=4,'Input Sheet'!E29,IF('Input Sheet'!D29=3,'Input Sheet'!E29*CashFlows!$E$28,IF('Input Sheet'!D29=2,'Input Sheet'!E29*'Input Sheet'!$E$9:$F$9,IF('Input Sheet'!D29=1,'Input Sheet'!E29,0)))))</f>
        <v>0</v>
      </c>
      <c r="F33" s="73">
        <f>IF(F23&lt;='Input Sheet'!$E$58+1,IF('Input Sheet'!$D$25&lt;&gt;1,0,IF('Input Sheet'!$D$29=1,CashFlows!E33*(1+'Input Sheet'!F29),IF('Input Sheet'!$D$29=2,E33*(1+'Input Sheet'!F29),IF('Input Sheet'!$D$29=3,'Input Sheet'!E29*CashFlows!F28,IF('Input Sheet'!$D$29=4,'Input Sheet'!F29,0))))),0)</f>
        <v>0</v>
      </c>
      <c r="G33" s="73">
        <f>IF(G23&lt;='Input Sheet'!$E$58+1,IF('Input Sheet'!$D$25&lt;&gt;1,0,IF('Input Sheet'!$D$29=1,CashFlows!F33*(1+'Input Sheet'!G29),IF('Input Sheet'!$D$29=2,F33*(1+'Input Sheet'!G29),IF('Input Sheet'!$D$29=3,'Input Sheet'!F29*CashFlows!G28,IF('Input Sheet'!$D$29=4,'Input Sheet'!G29,0))))),0)</f>
        <v>0</v>
      </c>
      <c r="H33" s="73">
        <f>IF(H23&lt;='Input Sheet'!$E$58+1,IF('Input Sheet'!$D$25&lt;&gt;1,0,IF('Input Sheet'!$D$29=1,CashFlows!G33*(1+'Input Sheet'!H29),IF('Input Sheet'!$D$29=2,G33*(1+'Input Sheet'!H29),IF('Input Sheet'!$D$29=3,'Input Sheet'!G29*CashFlows!H28,IF('Input Sheet'!$D$29=4,'Input Sheet'!H29,0))))),0)</f>
        <v>0</v>
      </c>
      <c r="I33" s="73">
        <f>IF(I23&lt;='Input Sheet'!$E$58+1,IF('Input Sheet'!$D$25&lt;&gt;1,0,IF('Input Sheet'!$D$29=1,CashFlows!H33*(1+'Input Sheet'!I29),IF('Input Sheet'!$D$29=2,H33*(1+'Input Sheet'!I29),IF('Input Sheet'!$D$29=3,'Input Sheet'!H29*CashFlows!I28,IF('Input Sheet'!$D$29=4,'Input Sheet'!I29,0))))),0)</f>
        <v>0</v>
      </c>
      <c r="J33" s="73">
        <f>IF(J23&lt;='Input Sheet'!$E$58+1,IF('Input Sheet'!$D$25&lt;&gt;1,0,IF('Input Sheet'!$D$29=1,CashFlows!I33*(1+'Input Sheet'!J29),IF('Input Sheet'!$D$29=2,I33*(1+'Input Sheet'!J29),IF('Input Sheet'!$D$29=3,'Input Sheet'!I29*CashFlows!J28,IF('Input Sheet'!$D$29=4,'Input Sheet'!J29,0))))),0)</f>
        <v>0</v>
      </c>
      <c r="K33" s="73">
        <f>IF(K23&lt;='Input Sheet'!$E$58+1,IF('Input Sheet'!$D$25&lt;&gt;1,0,IF('Input Sheet'!$D$29=1,CashFlows!J33*(1+'Input Sheet'!K29),IF('Input Sheet'!$D$29=2,J33*(1+'Input Sheet'!K29),IF('Input Sheet'!$D$29=3,'Input Sheet'!J29*CashFlows!K28,IF('Input Sheet'!$D$29=4,'Input Sheet'!K29,0))))),0)</f>
        <v>0</v>
      </c>
      <c r="L33" s="73">
        <f>IF(L23&lt;='Input Sheet'!$E$58+1,IF('Input Sheet'!$D$25&lt;&gt;1,0,IF('Input Sheet'!$D$29=1,CashFlows!K33*(1+'Input Sheet'!L29),IF('Input Sheet'!$D$29=2,K33*(1+'Input Sheet'!L29),IF('Input Sheet'!$D$29=3,'Input Sheet'!K29*CashFlows!L28,IF('Input Sheet'!$D$29=4,'Input Sheet'!L29,0))))),0)</f>
        <v>0</v>
      </c>
      <c r="M33" s="73">
        <f>IF(M23&lt;='Input Sheet'!$E$58+1,IF('Input Sheet'!$D$25&lt;&gt;1,0,IF('Input Sheet'!$D$29=1,CashFlows!L33*(1+'Input Sheet'!M29),IF('Input Sheet'!$D$29=2,L33*(1+'Input Sheet'!M29),IF('Input Sheet'!$D$29=3,'Input Sheet'!L29*CashFlows!M28,IF('Input Sheet'!$D$29=4,'Input Sheet'!M29,0))))),0)</f>
        <v>0</v>
      </c>
      <c r="N33" s="73">
        <f>IF(N23&lt;='Input Sheet'!$E$58+1,IF('Input Sheet'!$D$25&lt;&gt;1,0,IF('Input Sheet'!$D$29=1,CashFlows!M33*(1+'Input Sheet'!N29),IF('Input Sheet'!$D$29=2,M33*(1+'Input Sheet'!N29),IF('Input Sheet'!$D$29=3,'Input Sheet'!M29*CashFlows!N28,IF('Input Sheet'!$D$29=4,'Input Sheet'!N29,0))))),0)</f>
        <v>0</v>
      </c>
      <c r="O33" s="73">
        <f>IF(O23&lt;='Input Sheet'!$E$58+1,IF('Input Sheet'!$D$25&lt;&gt;1,0,IF('Input Sheet'!$D$29=1,CashFlows!N33*(1+'Input Sheet'!O29),IF('Input Sheet'!$D$29=2,N33*(1+'Input Sheet'!O29),IF('Input Sheet'!$D$29=3,'Input Sheet'!N29*CashFlows!O28,IF('Input Sheet'!$D$29=4,'Input Sheet'!O29,0))))),0)</f>
        <v>0</v>
      </c>
    </row>
    <row r="34" spans="1:15" s="197" customFormat="1" ht="18" customHeight="1" hidden="1">
      <c r="A34" s="196"/>
      <c r="B34" s="254">
        <v>11</v>
      </c>
      <c r="C34" s="301" t="s">
        <v>49</v>
      </c>
      <c r="D34" s="301"/>
      <c r="E34" s="73">
        <f>IF('Input Sheet'!$D$25&lt;&gt;1,0,IF('Input Sheet'!D30=4,'Input Sheet'!E30,IF('Input Sheet'!D30=3,'Input Sheet'!E30*CashFlows!$E$28,IF('Input Sheet'!D30=2,'Input Sheet'!E30*'Input Sheet'!$E$9:$F$9,IF('Input Sheet'!D30=1,'Input Sheet'!E30,0)))))</f>
        <v>0</v>
      </c>
      <c r="F34" s="73">
        <f>IF(F23&lt;='Input Sheet'!$E$58+1,IF('Input Sheet'!$D$25&lt;&gt;1,0,IF('Input Sheet'!$D$30=1,CashFlows!E34*(1+'Input Sheet'!F30),IF('Input Sheet'!$D$30=2,E34*(1+'Input Sheet'!F30),IF('Input Sheet'!$D$30=3,'Input Sheet'!E30*CashFlows!F28,IF('Input Sheet'!$D$30=4,'Input Sheet'!F30,0))))),0)</f>
        <v>0</v>
      </c>
      <c r="G34" s="73">
        <f>IF(G23&lt;='Input Sheet'!$E$58+1,IF('Input Sheet'!$D$25&lt;&gt;1,0,IF('Input Sheet'!$D$30=1,CashFlows!F34*(1+'Input Sheet'!G30),IF('Input Sheet'!$D$30=2,F34*(1+'Input Sheet'!G30),IF('Input Sheet'!$D$30=3,'Input Sheet'!F30*CashFlows!G28,IF('Input Sheet'!$D$30=4,'Input Sheet'!G30,0))))),0)</f>
        <v>0</v>
      </c>
      <c r="H34" s="73">
        <f>IF(H23&lt;='Input Sheet'!$E$58+1,IF('Input Sheet'!$D$25&lt;&gt;1,0,IF('Input Sheet'!$D$30=1,CashFlows!G34*(1+'Input Sheet'!H30),IF('Input Sheet'!$D$30=2,G34*(1+'Input Sheet'!H30),IF('Input Sheet'!$D$30=3,'Input Sheet'!G30*CashFlows!H28,IF('Input Sheet'!$D$30=4,'Input Sheet'!H30,0))))),0)</f>
        <v>0</v>
      </c>
      <c r="I34" s="73">
        <f>IF(I23&lt;='Input Sheet'!$E$58+1,IF('Input Sheet'!$D$25&lt;&gt;1,0,IF('Input Sheet'!$D$30=1,CashFlows!H34*(1+'Input Sheet'!I30),IF('Input Sheet'!$D$30=2,H34*(1+'Input Sheet'!I30),IF('Input Sheet'!$D$30=3,'Input Sheet'!H30*CashFlows!I28,IF('Input Sheet'!$D$30=4,'Input Sheet'!I30,0))))),0)</f>
        <v>0</v>
      </c>
      <c r="J34" s="73">
        <f>IF(J23&lt;='Input Sheet'!$E$58+1,IF('Input Sheet'!$D$25&lt;&gt;1,0,IF('Input Sheet'!$D$30=1,CashFlows!I34*(1+'Input Sheet'!J30),IF('Input Sheet'!$D$30=2,I34*(1+'Input Sheet'!J30),IF('Input Sheet'!$D$30=3,'Input Sheet'!I30*CashFlows!J28,IF('Input Sheet'!$D$30=4,'Input Sheet'!J30,0))))),0)</f>
        <v>0</v>
      </c>
      <c r="K34" s="73">
        <f>IF(K23&lt;='Input Sheet'!$E$58+1,IF('Input Sheet'!$D$25&lt;&gt;1,0,IF('Input Sheet'!$D$30=1,CashFlows!J34*(1+'Input Sheet'!K30),IF('Input Sheet'!$D$30=2,J34*(1+'Input Sheet'!K30),IF('Input Sheet'!$D$30=3,'Input Sheet'!J30*CashFlows!K28,IF('Input Sheet'!$D$30=4,'Input Sheet'!K30,0))))),0)</f>
        <v>0</v>
      </c>
      <c r="L34" s="73">
        <f>IF(L23&lt;='Input Sheet'!$E$58+1,IF('Input Sheet'!$D$25&lt;&gt;1,0,IF('Input Sheet'!$D$30=1,CashFlows!K34*(1+'Input Sheet'!L30),IF('Input Sheet'!$D$30=2,K34*(1+'Input Sheet'!L30),IF('Input Sheet'!$D$30=3,'Input Sheet'!K30*CashFlows!L28,IF('Input Sheet'!$D$30=4,'Input Sheet'!L30,0))))),0)</f>
        <v>0</v>
      </c>
      <c r="M34" s="73">
        <f>IF(M23&lt;='Input Sheet'!$E$58+1,IF('Input Sheet'!$D$25&lt;&gt;1,0,IF('Input Sheet'!$D$30=1,CashFlows!L34*(1+'Input Sheet'!M30),IF('Input Sheet'!$D$30=2,L34*(1+'Input Sheet'!M30),IF('Input Sheet'!$D$30=3,'Input Sheet'!L30*CashFlows!M28,IF('Input Sheet'!$D$30=4,'Input Sheet'!M30,0))))),0)</f>
        <v>0</v>
      </c>
      <c r="N34" s="73">
        <f>IF(N23&lt;='Input Sheet'!$E$58+1,IF('Input Sheet'!$D$25&lt;&gt;1,0,IF('Input Sheet'!$D$30=1,CashFlows!M34*(1+'Input Sheet'!N30),IF('Input Sheet'!$D$30=2,M34*(1+'Input Sheet'!N30),IF('Input Sheet'!$D$30=3,'Input Sheet'!M30*CashFlows!N28,IF('Input Sheet'!$D$30=4,'Input Sheet'!N30,0))))),0)</f>
        <v>0</v>
      </c>
      <c r="O34" s="73">
        <f>IF(O23&lt;='Input Sheet'!$E$58+1,IF('Input Sheet'!$D$25&lt;&gt;1,0,IF('Input Sheet'!$D$30=1,CashFlows!N34*(1+'Input Sheet'!O30),IF('Input Sheet'!$D$30=2,N34*(1+'Input Sheet'!O30),IF('Input Sheet'!$D$30=3,'Input Sheet'!N30*CashFlows!O28,IF('Input Sheet'!$D$30=4,'Input Sheet'!O30,0))))),0)</f>
        <v>0</v>
      </c>
    </row>
    <row r="35" spans="1:15" s="197" customFormat="1" ht="18" customHeight="1" hidden="1">
      <c r="A35" s="196"/>
      <c r="B35" s="112">
        <v>12</v>
      </c>
      <c r="C35" s="301" t="s">
        <v>50</v>
      </c>
      <c r="D35" s="301"/>
      <c r="E35" s="73">
        <f>IF('Input Sheet'!$D$25&lt;&gt;1,0,IF('Input Sheet'!D31=4,'Input Sheet'!E31,IF('Input Sheet'!D31=3,'Input Sheet'!E31*CashFlows!$E$28,IF('Input Sheet'!D31=2,'Input Sheet'!E31*'Input Sheet'!$E$9:$F$9,IF('Input Sheet'!D31=1,'Input Sheet'!E31,0)))))</f>
        <v>0</v>
      </c>
      <c r="F35" s="73">
        <f>IF(F23&lt;='Input Sheet'!$E$58+1,IF('Input Sheet'!$D$25&lt;&gt;1,0,IF('Input Sheet'!$D$31=1,CashFlows!E35*(1+'Input Sheet'!F31),IF('Input Sheet'!$D$31=2,E35*(1+'Input Sheet'!F31),IF('Input Sheet'!$D$31=3,'Input Sheet'!E31*CashFlows!F28,IF('Input Sheet'!$D$31=4,'Input Sheet'!F31,0))))),0)</f>
        <v>0</v>
      </c>
      <c r="G35" s="73">
        <f>IF(G23&lt;='Input Sheet'!$E$58+1,IF('Input Sheet'!$D$25&lt;&gt;1,0,IF('Input Sheet'!$D$31=1,CashFlows!F35*(1+'Input Sheet'!G31),IF('Input Sheet'!$D$31=2,F35*(1+'Input Sheet'!G31),IF('Input Sheet'!$D$31=3,'Input Sheet'!F31*CashFlows!G28,IF('Input Sheet'!$D$31=4,'Input Sheet'!G31,0))))),0)</f>
        <v>0</v>
      </c>
      <c r="H35" s="73">
        <f>IF(H23&lt;='Input Sheet'!$E$58+1,IF('Input Sheet'!$D$25&lt;&gt;1,0,IF('Input Sheet'!$D$31=1,CashFlows!G35*(1+'Input Sheet'!H31),IF('Input Sheet'!$D$31=2,G35*(1+'Input Sheet'!H31),IF('Input Sheet'!$D$31=3,'Input Sheet'!G31*CashFlows!H28,IF('Input Sheet'!$D$31=4,'Input Sheet'!H31,0))))),0)</f>
        <v>0</v>
      </c>
      <c r="I35" s="73">
        <f>IF(I23&lt;='Input Sheet'!$E$58+1,IF('Input Sheet'!$D$25&lt;&gt;1,0,IF('Input Sheet'!$D$31=1,CashFlows!H35*(1+'Input Sheet'!I31),IF('Input Sheet'!$D$31=2,H35*(1+'Input Sheet'!I31),IF('Input Sheet'!$D$31=3,'Input Sheet'!H31*CashFlows!I28,IF('Input Sheet'!$D$31=4,'Input Sheet'!I31,0))))),0)</f>
        <v>0</v>
      </c>
      <c r="J35" s="73">
        <f>IF(J23&lt;='Input Sheet'!$E$58+1,IF('Input Sheet'!$D$25&lt;&gt;1,0,IF('Input Sheet'!$D$31=1,CashFlows!I35*(1+'Input Sheet'!J31),IF('Input Sheet'!$D$31=2,I35*(1+'Input Sheet'!J31),IF('Input Sheet'!$D$31=3,'Input Sheet'!I31*CashFlows!J28,IF('Input Sheet'!$D$31=4,'Input Sheet'!J31,0))))),0)</f>
        <v>0</v>
      </c>
      <c r="K35" s="73">
        <f>IF(K23&lt;='Input Sheet'!$E$58+1,IF('Input Sheet'!$D$25&lt;&gt;1,0,IF('Input Sheet'!$D$31=1,CashFlows!J35*(1+'Input Sheet'!K31),IF('Input Sheet'!$D$31=2,J35*(1+'Input Sheet'!K31),IF('Input Sheet'!$D$31=3,'Input Sheet'!J31*CashFlows!K28,IF('Input Sheet'!$D$31=4,'Input Sheet'!K31,0))))),0)</f>
        <v>0</v>
      </c>
      <c r="L35" s="73">
        <f>IF(L23&lt;='Input Sheet'!$E$58+1,IF('Input Sheet'!$D$25&lt;&gt;1,0,IF('Input Sheet'!$D$31=1,CashFlows!K35*(1+'Input Sheet'!L31),IF('Input Sheet'!$D$31=2,K35*(1+'Input Sheet'!L31),IF('Input Sheet'!$D$31=3,'Input Sheet'!K31*CashFlows!L28,IF('Input Sheet'!$D$31=4,'Input Sheet'!L31,0))))),0)</f>
        <v>0</v>
      </c>
      <c r="M35" s="73">
        <f>IF(M23&lt;='Input Sheet'!$E$58+1,IF('Input Sheet'!$D$25&lt;&gt;1,0,IF('Input Sheet'!$D$31=1,CashFlows!L35*(1+'Input Sheet'!M31),IF('Input Sheet'!$D$31=2,L35*(1+'Input Sheet'!M31),IF('Input Sheet'!$D$31=3,'Input Sheet'!L31*CashFlows!M28,IF('Input Sheet'!$D$31=4,'Input Sheet'!M31,0))))),0)</f>
        <v>0</v>
      </c>
      <c r="N35" s="73">
        <f>IF(N23&lt;='Input Sheet'!$E$58+1,IF('Input Sheet'!$D$25&lt;&gt;1,0,IF('Input Sheet'!$D$31=1,CashFlows!M35*(1+'Input Sheet'!N31),IF('Input Sheet'!$D$31=2,M35*(1+'Input Sheet'!N31),IF('Input Sheet'!$D$31=3,'Input Sheet'!M31*CashFlows!N28,IF('Input Sheet'!$D$31=4,'Input Sheet'!N31,0))))),0)</f>
        <v>0</v>
      </c>
      <c r="O35" s="73">
        <f>IF(O23&lt;='Input Sheet'!$E$58+1,IF('Input Sheet'!$D$25&lt;&gt;1,0,IF('Input Sheet'!$D$31=1,CashFlows!N35*(1+'Input Sheet'!O31),IF('Input Sheet'!$D$31=2,N35*(1+'Input Sheet'!O31),IF('Input Sheet'!$D$31=3,'Input Sheet'!N31*CashFlows!O28,IF('Input Sheet'!$D$31=4,'Input Sheet'!O31,0))))),0)</f>
        <v>0</v>
      </c>
    </row>
    <row r="36" spans="1:15" s="197" customFormat="1" ht="18" customHeight="1" hidden="1">
      <c r="A36" s="196"/>
      <c r="B36" s="254">
        <v>13</v>
      </c>
      <c r="C36" s="301" t="s">
        <v>61</v>
      </c>
      <c r="D36" s="301"/>
      <c r="E36" s="73">
        <f>IF('Input Sheet'!$D$25&lt;&gt;1,0,IF('Input Sheet'!D32=4,'Input Sheet'!E32,IF('Input Sheet'!D32=3,'Input Sheet'!E32*CashFlows!$E$28,IF('Input Sheet'!D32=2,'Input Sheet'!E32*'Input Sheet'!$E$9:$F$9,IF('Input Sheet'!D32=1,'Input Sheet'!E32,0)))))</f>
        <v>0</v>
      </c>
      <c r="F36" s="73">
        <f>IF(F23&lt;='Input Sheet'!$E$58+1,IF('Input Sheet'!$D$25&lt;&gt;1,0,IF('Input Sheet'!$D$32=1,CashFlows!E36*(1+'Input Sheet'!F32),IF('Input Sheet'!$D$32=2,E36*(1+'Input Sheet'!F32),IF('Input Sheet'!$D$32=3,'Input Sheet'!E32*CashFlows!F28,IF('Input Sheet'!$D$32=4,'Input Sheet'!F32,0))))),0)</f>
        <v>0</v>
      </c>
      <c r="G36" s="73">
        <f>IF(G23&lt;='Input Sheet'!$E$58+1,IF('Input Sheet'!$D$25&lt;&gt;1,0,IF('Input Sheet'!$D$32=1,CashFlows!F36*(1+'Input Sheet'!G32),IF('Input Sheet'!$D$32=2,F36*(1+'Input Sheet'!G32),IF('Input Sheet'!$D$32=3,'Input Sheet'!F32*CashFlows!G28,IF('Input Sheet'!$D$32=4,'Input Sheet'!G32,0))))),0)</f>
        <v>0</v>
      </c>
      <c r="H36" s="73">
        <f>IF(H23&lt;='Input Sheet'!$E$58+1,IF('Input Sheet'!$D$25&lt;&gt;1,0,IF('Input Sheet'!$D$32=1,CashFlows!G36*(1+'Input Sheet'!H32),IF('Input Sheet'!$D$32=2,G36*(1+'Input Sheet'!H32),IF('Input Sheet'!$D$32=3,'Input Sheet'!G32*CashFlows!H28,IF('Input Sheet'!$D$32=4,'Input Sheet'!H32,0))))),0)</f>
        <v>0</v>
      </c>
      <c r="I36" s="73">
        <f>IF(I23&lt;='Input Sheet'!$E$58+1,IF('Input Sheet'!$D$25&lt;&gt;1,0,IF('Input Sheet'!$D$32=1,CashFlows!H36*(1+'Input Sheet'!I32),IF('Input Sheet'!$D$32=2,H36*(1+'Input Sheet'!I32),IF('Input Sheet'!$D$32=3,'Input Sheet'!H32*CashFlows!I28,IF('Input Sheet'!$D$32=4,'Input Sheet'!I32,0))))),0)</f>
        <v>0</v>
      </c>
      <c r="J36" s="73">
        <f>IF(J23&lt;='Input Sheet'!$E$58+1,IF('Input Sheet'!$D$25&lt;&gt;1,0,IF('Input Sheet'!$D$32=1,CashFlows!I36*(1+'Input Sheet'!J32),IF('Input Sheet'!$D$32=2,I36*(1+'Input Sheet'!J32),IF('Input Sheet'!$D$32=3,'Input Sheet'!I32*CashFlows!J28,IF('Input Sheet'!$D$32=4,'Input Sheet'!J32,0))))),0)</f>
        <v>0</v>
      </c>
      <c r="K36" s="73">
        <f>IF(K23&lt;='Input Sheet'!$E$58+1,IF('Input Sheet'!$D$25&lt;&gt;1,0,IF('Input Sheet'!$D$32=1,CashFlows!J36*(1+'Input Sheet'!K32),IF('Input Sheet'!$D$32=2,J36*(1+'Input Sheet'!K32),IF('Input Sheet'!$D$32=3,'Input Sheet'!J32*CashFlows!K28,IF('Input Sheet'!$D$32=4,'Input Sheet'!K32,0))))),0)</f>
        <v>0</v>
      </c>
      <c r="L36" s="73">
        <f>IF(L23&lt;='Input Sheet'!$E$58+1,IF('Input Sheet'!$D$25&lt;&gt;1,0,IF('Input Sheet'!$D$32=1,CashFlows!K36*(1+'Input Sheet'!L32),IF('Input Sheet'!$D$32=2,K36*(1+'Input Sheet'!L32),IF('Input Sheet'!$D$32=3,'Input Sheet'!K32*CashFlows!L28,IF('Input Sheet'!$D$32=4,'Input Sheet'!L32,0))))),0)</f>
        <v>0</v>
      </c>
      <c r="M36" s="73">
        <f>IF(M23&lt;='Input Sheet'!$E$58+1,IF('Input Sheet'!$D$25&lt;&gt;1,0,IF('Input Sheet'!$D$32=1,CashFlows!L36*(1+'Input Sheet'!M32),IF('Input Sheet'!$D$32=2,L36*(1+'Input Sheet'!M32),IF('Input Sheet'!$D$32=3,'Input Sheet'!L32*CashFlows!M28,IF('Input Sheet'!$D$32=4,'Input Sheet'!M32,0))))),0)</f>
        <v>0</v>
      </c>
      <c r="N36" s="73">
        <f>IF(N23&lt;='Input Sheet'!$E$58+1,IF('Input Sheet'!$D$25&lt;&gt;1,0,IF('Input Sheet'!$D$32=1,CashFlows!M36*(1+'Input Sheet'!N32),IF('Input Sheet'!$D$32=2,M36*(1+'Input Sheet'!N32),IF('Input Sheet'!$D$32=3,'Input Sheet'!M32*CashFlows!N28,IF('Input Sheet'!$D$32=4,'Input Sheet'!N32,0))))),0)</f>
        <v>0</v>
      </c>
      <c r="O36" s="73">
        <f>IF(O23&lt;='Input Sheet'!$E$58+1,IF('Input Sheet'!$D$25&lt;&gt;1,0,IF('Input Sheet'!$D$32=1,CashFlows!N36*(1+'Input Sheet'!O32),IF('Input Sheet'!$D$32=2,N36*(1+'Input Sheet'!O32),IF('Input Sheet'!$D$32=3,'Input Sheet'!N32*CashFlows!O28,IF('Input Sheet'!$D$32=4,'Input Sheet'!O32,0))))),0)</f>
        <v>0</v>
      </c>
    </row>
    <row r="37" spans="1:15" s="197" customFormat="1" ht="18" customHeight="1" hidden="1">
      <c r="A37" s="196"/>
      <c r="B37" s="112">
        <v>14</v>
      </c>
      <c r="C37" s="301" t="s">
        <v>51</v>
      </c>
      <c r="D37" s="301"/>
      <c r="E37" s="73">
        <f>IF('Input Sheet'!$D$25&lt;&gt;1,0,IF('Input Sheet'!D33=4,'Input Sheet'!E33,IF('Input Sheet'!D33=3,'Input Sheet'!E33*CashFlows!$E$28,IF('Input Sheet'!D33=2,'Input Sheet'!E33*'Input Sheet'!$E$9:$F$9,IF('Input Sheet'!D33=1,'Input Sheet'!E33,0)))))</f>
        <v>0</v>
      </c>
      <c r="F37" s="73">
        <f>IF(F23&lt;='Input Sheet'!$E$58+1,IF('Input Sheet'!$D$25&lt;&gt;1,0,IF('Input Sheet'!$D$33=1,CashFlows!E37*(1+'Input Sheet'!F33),IF('Input Sheet'!$D$33=2,E37*(1+'Input Sheet'!F33),IF('Input Sheet'!$D$33=3,'Input Sheet'!E33*CashFlows!F28,IF('Input Sheet'!$D$33=4,'Input Sheet'!F33,0))))),0)</f>
        <v>0</v>
      </c>
      <c r="G37" s="73">
        <f>IF(G23&lt;='Input Sheet'!$E$58+1,IF('Input Sheet'!$D$25&lt;&gt;1,0,IF('Input Sheet'!$D$33=1,CashFlows!F37*(1+'Input Sheet'!G33),IF('Input Sheet'!$D$33=2,F37*(1+'Input Sheet'!G33),IF('Input Sheet'!$D$33=3,'Input Sheet'!F33*CashFlows!G28,IF('Input Sheet'!$D$33=4,'Input Sheet'!G33,0))))),0)</f>
        <v>0</v>
      </c>
      <c r="H37" s="73">
        <f>IF(H23&lt;='Input Sheet'!$E$58+1,IF('Input Sheet'!$D$25&lt;&gt;1,0,IF('Input Sheet'!$D$33=1,CashFlows!G37*(1+'Input Sheet'!H33),IF('Input Sheet'!$D$33=2,G37*(1+'Input Sheet'!H33),IF('Input Sheet'!$D$33=3,'Input Sheet'!G33*CashFlows!H28,IF('Input Sheet'!$D$33=4,'Input Sheet'!H33,0))))),0)</f>
        <v>0</v>
      </c>
      <c r="I37" s="73">
        <f>IF(I23&lt;='Input Sheet'!$E$58+1,IF('Input Sheet'!$D$25&lt;&gt;1,0,IF('Input Sheet'!$D$33=1,CashFlows!H37*(1+'Input Sheet'!I33),IF('Input Sheet'!$D$33=2,H37*(1+'Input Sheet'!I33),IF('Input Sheet'!$D$33=3,'Input Sheet'!H33*CashFlows!I28,IF('Input Sheet'!$D$33=4,'Input Sheet'!I33,0))))),0)</f>
        <v>0</v>
      </c>
      <c r="J37" s="73">
        <f>IF(J23&lt;='Input Sheet'!$E$58+1,IF('Input Sheet'!$D$25&lt;&gt;1,0,IF('Input Sheet'!$D$33=1,CashFlows!I37*(1+'Input Sheet'!J33),IF('Input Sheet'!$D$33=2,I37*(1+'Input Sheet'!J33),IF('Input Sheet'!$D$33=3,'Input Sheet'!I33*CashFlows!J28,IF('Input Sheet'!$D$33=4,'Input Sheet'!J33,0))))),0)</f>
        <v>0</v>
      </c>
      <c r="K37" s="73">
        <f>IF(K23&lt;='Input Sheet'!$E$58+1,IF('Input Sheet'!$D$25&lt;&gt;1,0,IF('Input Sheet'!$D$33=1,CashFlows!J37*(1+'Input Sheet'!K33),IF('Input Sheet'!$D$33=2,J37*(1+'Input Sheet'!K33),IF('Input Sheet'!$D$33=3,'Input Sheet'!J33*CashFlows!K28,IF('Input Sheet'!$D$33=4,'Input Sheet'!K33,0))))),0)</f>
        <v>0</v>
      </c>
      <c r="L37" s="73">
        <f>IF(L23&lt;='Input Sheet'!$E$58+1,IF('Input Sheet'!$D$25&lt;&gt;1,0,IF('Input Sheet'!$D$33=1,CashFlows!K37*(1+'Input Sheet'!L33),IF('Input Sheet'!$D$33=2,K37*(1+'Input Sheet'!L33),IF('Input Sheet'!$D$33=3,'Input Sheet'!K33*CashFlows!L28,IF('Input Sheet'!$D$33=4,'Input Sheet'!L33,0))))),0)</f>
        <v>0</v>
      </c>
      <c r="M37" s="73">
        <f>IF(M23&lt;='Input Sheet'!$E$58+1,IF('Input Sheet'!$D$25&lt;&gt;1,0,IF('Input Sheet'!$D$33=1,CashFlows!L37*(1+'Input Sheet'!M33),IF('Input Sheet'!$D$33=2,L37*(1+'Input Sheet'!M33),IF('Input Sheet'!$D$33=3,'Input Sheet'!L33*CashFlows!M28,IF('Input Sheet'!$D$33=4,'Input Sheet'!M33,0))))),0)</f>
        <v>0</v>
      </c>
      <c r="N37" s="73">
        <f>IF(N23&lt;='Input Sheet'!$E$58+1,IF('Input Sheet'!$D$25&lt;&gt;1,0,IF('Input Sheet'!$D$33=1,CashFlows!M37*(1+'Input Sheet'!N33),IF('Input Sheet'!$D$33=2,M37*(1+'Input Sheet'!N33),IF('Input Sheet'!$D$33=3,'Input Sheet'!M33*CashFlows!N28,IF('Input Sheet'!$D$33=4,'Input Sheet'!N33,0))))),0)</f>
        <v>0</v>
      </c>
      <c r="O37" s="73">
        <f>IF(O23&lt;='Input Sheet'!$E$58+1,IF('Input Sheet'!$D$25&lt;&gt;1,0,IF('Input Sheet'!$D$33=1,CashFlows!N37*(1+'Input Sheet'!O33),IF('Input Sheet'!$D$33=2,N37*(1+'Input Sheet'!O33),IF('Input Sheet'!$D$33=3,'Input Sheet'!N33*CashFlows!O28,IF('Input Sheet'!$D$33=4,'Input Sheet'!O33,0))))),0)</f>
        <v>0</v>
      </c>
    </row>
    <row r="38" spans="1:15" s="197" customFormat="1" ht="18" customHeight="1" hidden="1">
      <c r="A38" s="196"/>
      <c r="B38" s="254">
        <v>15</v>
      </c>
      <c r="C38" s="301" t="s">
        <v>52</v>
      </c>
      <c r="D38" s="301"/>
      <c r="E38" s="73">
        <f>IF('Input Sheet'!$D$25&lt;&gt;1,0,IF('Input Sheet'!D34=4,'Input Sheet'!E34,IF('Input Sheet'!D34=3,'Input Sheet'!E34*CashFlows!$E$28,IF('Input Sheet'!D34=2,'Input Sheet'!E34*'Input Sheet'!$E$9:$F$9,IF('Input Sheet'!D34=1,'Input Sheet'!E34,0)))))</f>
        <v>0</v>
      </c>
      <c r="F38" s="73">
        <f>IF(F23&lt;='Input Sheet'!$E$58+1,IF('Input Sheet'!$D$25&lt;&gt;1,0,IF('Input Sheet'!$D$34=1,CashFlows!E38*(1+'Input Sheet'!F34),IF('Input Sheet'!$D$34=2,E38*(1+'Input Sheet'!F34),IF('Input Sheet'!$D$34=3,'Input Sheet'!E34*CashFlows!F28,IF('Input Sheet'!$D$34=4,'Input Sheet'!F34,0))))),0)</f>
        <v>0</v>
      </c>
      <c r="G38" s="73">
        <f>IF(G23&lt;='Input Sheet'!$E$58+1,IF('Input Sheet'!$D$25&lt;&gt;1,0,IF('Input Sheet'!$D$34=1,CashFlows!F38*(1+'Input Sheet'!G34),IF('Input Sheet'!$D$34=2,F38*(1+'Input Sheet'!G34),IF('Input Sheet'!$D$34=3,'Input Sheet'!F34*CashFlows!G28,IF('Input Sheet'!$D$34=4,'Input Sheet'!G34,0))))),0)</f>
        <v>0</v>
      </c>
      <c r="H38" s="73">
        <f>IF(H23&lt;='Input Sheet'!$E$58+1,IF('Input Sheet'!$D$25&lt;&gt;1,0,IF('Input Sheet'!$D$34=1,CashFlows!G38*(1+'Input Sheet'!H34),IF('Input Sheet'!$D$34=2,G38*(1+'Input Sheet'!H34),IF('Input Sheet'!$D$34=3,'Input Sheet'!G34*CashFlows!H28,IF('Input Sheet'!$D$34=4,'Input Sheet'!H34,0))))),0)</f>
        <v>0</v>
      </c>
      <c r="I38" s="73">
        <f>IF(I23&lt;='Input Sheet'!$E$58+1,IF('Input Sheet'!$D$25&lt;&gt;1,0,IF('Input Sheet'!$D$34=1,CashFlows!H38*(1+'Input Sheet'!I34),IF('Input Sheet'!$D$34=2,H38*(1+'Input Sheet'!I34),IF('Input Sheet'!$D$34=3,'Input Sheet'!H34*CashFlows!I28,IF('Input Sheet'!$D$34=4,'Input Sheet'!I34,0))))),0)</f>
        <v>0</v>
      </c>
      <c r="J38" s="73">
        <f>IF(J23&lt;='Input Sheet'!$E$58+1,IF('Input Sheet'!$D$25&lt;&gt;1,0,IF('Input Sheet'!$D$34=1,CashFlows!I38*(1+'Input Sheet'!J34),IF('Input Sheet'!$D$34=2,I38*(1+'Input Sheet'!J34),IF('Input Sheet'!$D$34=3,'Input Sheet'!I34*CashFlows!J28,IF('Input Sheet'!$D$34=4,'Input Sheet'!J34,0))))),0)</f>
        <v>0</v>
      </c>
      <c r="K38" s="73">
        <f>IF(K23&lt;='Input Sheet'!$E$58+1,IF('Input Sheet'!$D$25&lt;&gt;1,0,IF('Input Sheet'!$D$34=1,CashFlows!J38*(1+'Input Sheet'!K34),IF('Input Sheet'!$D$34=2,J38*(1+'Input Sheet'!K34),IF('Input Sheet'!$D$34=3,'Input Sheet'!J34*CashFlows!K28,IF('Input Sheet'!$D$34=4,'Input Sheet'!K34,0))))),0)</f>
        <v>0</v>
      </c>
      <c r="L38" s="73">
        <f>IF(L23&lt;='Input Sheet'!$E$58+1,IF('Input Sheet'!$D$25&lt;&gt;1,0,IF('Input Sheet'!$D$34=1,CashFlows!K38*(1+'Input Sheet'!L34),IF('Input Sheet'!$D$34=2,K38*(1+'Input Sheet'!L34),IF('Input Sheet'!$D$34=3,'Input Sheet'!K34*CashFlows!L28,IF('Input Sheet'!$D$34=4,'Input Sheet'!L34,0))))),0)</f>
        <v>0</v>
      </c>
      <c r="M38" s="73">
        <f>IF(M23&lt;='Input Sheet'!$E$58+1,IF('Input Sheet'!$D$25&lt;&gt;1,0,IF('Input Sheet'!$D$34=1,CashFlows!L38*(1+'Input Sheet'!M34),IF('Input Sheet'!$D$34=2,L38*(1+'Input Sheet'!M34),IF('Input Sheet'!$D$34=3,'Input Sheet'!L34*CashFlows!M28,IF('Input Sheet'!$D$34=4,'Input Sheet'!M34,0))))),0)</f>
        <v>0</v>
      </c>
      <c r="N38" s="73">
        <f>IF(N23&lt;='Input Sheet'!$E$58+1,IF('Input Sheet'!$D$25&lt;&gt;1,0,IF('Input Sheet'!$D$34=1,CashFlows!M38*(1+'Input Sheet'!N34),IF('Input Sheet'!$D$34=2,M38*(1+'Input Sheet'!N34),IF('Input Sheet'!$D$34=3,'Input Sheet'!M34*CashFlows!N28,IF('Input Sheet'!$D$34=4,'Input Sheet'!N34,0))))),0)</f>
        <v>0</v>
      </c>
      <c r="O38" s="73">
        <f>IF(O23&lt;='Input Sheet'!$E$58+1,IF('Input Sheet'!$D$25&lt;&gt;1,0,IF('Input Sheet'!$D$34=1,CashFlows!N38*(1+'Input Sheet'!O34),IF('Input Sheet'!$D$34=2,N38*(1+'Input Sheet'!O34),IF('Input Sheet'!$D$34=3,'Input Sheet'!N34*CashFlows!O28,IF('Input Sheet'!$D$34=4,'Input Sheet'!O34,0))))),0)</f>
        <v>0</v>
      </c>
    </row>
    <row r="39" spans="1:15" s="197" customFormat="1" ht="18" customHeight="1" hidden="1">
      <c r="A39" s="196"/>
      <c r="B39" s="112">
        <v>16</v>
      </c>
      <c r="C39" s="301">
        <f>'Input Sheet'!C35</f>
        <v>0</v>
      </c>
      <c r="D39" s="301"/>
      <c r="E39" s="73">
        <f>IF('Input Sheet'!$D$25&lt;&gt;1,0,IF('Input Sheet'!D35=4,'Input Sheet'!E35,IF('Input Sheet'!D35=3,'Input Sheet'!E35*CashFlows!$E$28,IF('Input Sheet'!D35=2,'Input Sheet'!E35*'Input Sheet'!$E$9:$F$9,IF('Input Sheet'!D35=1,'Input Sheet'!E35,0)))))</f>
        <v>0</v>
      </c>
      <c r="F39" s="73">
        <f>IF(F23&lt;='Input Sheet'!$E$58+1,IF('Input Sheet'!$D$25&lt;&gt;1,0,IF('Input Sheet'!$D$35=1,CashFlows!E39*(1+'Input Sheet'!F35),IF('Input Sheet'!$D$35=2,E39*(1+'Input Sheet'!F35),IF('Input Sheet'!$D$35=3,'Input Sheet'!E35*CashFlows!F28,IF('Input Sheet'!$D$35=4,'Input Sheet'!F35,0))))),0)</f>
        <v>0</v>
      </c>
      <c r="G39" s="73">
        <f>IF(G23&lt;='Input Sheet'!$E$58+1,IF('Input Sheet'!$D$25&lt;&gt;1,0,IF('Input Sheet'!$D$35=1,CashFlows!F39*(1+'Input Sheet'!G35),IF('Input Sheet'!$D$35=2,F39*(1+'Input Sheet'!G35),IF('Input Sheet'!$D$35=3,'Input Sheet'!F35*CashFlows!G28,IF('Input Sheet'!$D$35=4,'Input Sheet'!G35,0))))),0)</f>
        <v>0</v>
      </c>
      <c r="H39" s="73">
        <f>IF(H23&lt;='Input Sheet'!$E$58+1,IF('Input Sheet'!$D$25&lt;&gt;1,0,IF('Input Sheet'!$D$35=1,CashFlows!G39*(1+'Input Sheet'!H35),IF('Input Sheet'!$D$35=2,G39*(1+'Input Sheet'!H35),IF('Input Sheet'!$D$35=3,'Input Sheet'!G35*CashFlows!H28,IF('Input Sheet'!$D$35=4,'Input Sheet'!H35,0))))),0)</f>
        <v>0</v>
      </c>
      <c r="I39" s="73">
        <f>IF(I23&lt;='Input Sheet'!$E$58+1,IF('Input Sheet'!$D$25&lt;&gt;1,0,IF('Input Sheet'!$D$35=1,CashFlows!H39*(1+'Input Sheet'!I35),IF('Input Sheet'!$D$35=2,H39*(1+'Input Sheet'!I35),IF('Input Sheet'!$D$35=3,'Input Sheet'!H35*CashFlows!I28,IF('Input Sheet'!$D$35=4,'Input Sheet'!I35,0))))),0)</f>
        <v>0</v>
      </c>
      <c r="J39" s="73">
        <f>IF(J23&lt;='Input Sheet'!$E$58+1,IF('Input Sheet'!$D$25&lt;&gt;1,0,IF('Input Sheet'!$D$35=1,CashFlows!I39*(1+'Input Sheet'!J35),IF('Input Sheet'!$D$35=2,I39*(1+'Input Sheet'!J35),IF('Input Sheet'!$D$35=3,'Input Sheet'!I35*CashFlows!J28,IF('Input Sheet'!$D$35=4,'Input Sheet'!J35,0))))),0)</f>
        <v>0</v>
      </c>
      <c r="K39" s="73">
        <f>IF(K23&lt;='Input Sheet'!$E$58+1,IF('Input Sheet'!$D$25&lt;&gt;1,0,IF('Input Sheet'!$D$35=1,CashFlows!J39*(1+'Input Sheet'!K35),IF('Input Sheet'!$D$35=2,J39*(1+'Input Sheet'!K35),IF('Input Sheet'!$D$35=3,'Input Sheet'!J35*CashFlows!K28,IF('Input Sheet'!$D$35=4,'Input Sheet'!K35,0))))),0)</f>
        <v>0</v>
      </c>
      <c r="L39" s="73">
        <f>IF(L23&lt;='Input Sheet'!$E$58+1,IF('Input Sheet'!$D$25&lt;&gt;1,0,IF('Input Sheet'!$D$35=1,CashFlows!K39*(1+'Input Sheet'!L35),IF('Input Sheet'!$D$35=2,K39*(1+'Input Sheet'!L35),IF('Input Sheet'!$D$35=3,'Input Sheet'!K35*CashFlows!L28,IF('Input Sheet'!$D$35=4,'Input Sheet'!L35,0))))),0)</f>
        <v>0</v>
      </c>
      <c r="M39" s="73">
        <f>IF(M23&lt;='Input Sheet'!$E$58+1,IF('Input Sheet'!$D$25&lt;&gt;1,0,IF('Input Sheet'!$D$35=1,CashFlows!L39*(1+'Input Sheet'!M35),IF('Input Sheet'!$D$35=2,L39*(1+'Input Sheet'!M35),IF('Input Sheet'!$D$35=3,'Input Sheet'!L35*CashFlows!M28,IF('Input Sheet'!$D$35=4,'Input Sheet'!M35,0))))),0)</f>
        <v>0</v>
      </c>
      <c r="N39" s="73">
        <f>IF(N23&lt;='Input Sheet'!$E$58+1,IF('Input Sheet'!$D$25&lt;&gt;1,0,IF('Input Sheet'!$D$35=1,CashFlows!M39*(1+'Input Sheet'!N35),IF('Input Sheet'!$D$35=2,M39*(1+'Input Sheet'!N35),IF('Input Sheet'!$D$35=3,'Input Sheet'!M35*CashFlows!N28,IF('Input Sheet'!$D$35=4,'Input Sheet'!N35,0))))),0)</f>
        <v>0</v>
      </c>
      <c r="O39" s="73">
        <f>IF(O23&lt;='Input Sheet'!$E$58+1,IF('Input Sheet'!$D$25&lt;&gt;1,0,IF('Input Sheet'!$D$35=1,CashFlows!N39*(1+'Input Sheet'!O35),IF('Input Sheet'!$D$35=2,N39*(1+'Input Sheet'!O35),IF('Input Sheet'!$D$35=3,'Input Sheet'!N35*CashFlows!O28,IF('Input Sheet'!$D$35=4,'Input Sheet'!O35,0))))),0)</f>
        <v>0</v>
      </c>
    </row>
    <row r="40" spans="1:15" s="197" customFormat="1" ht="18" customHeight="1" hidden="1">
      <c r="A40" s="196"/>
      <c r="B40" s="254">
        <v>17</v>
      </c>
      <c r="C40" s="301">
        <f>'Input Sheet'!C36</f>
        <v>0</v>
      </c>
      <c r="D40" s="301"/>
      <c r="E40" s="73">
        <f>IF('Input Sheet'!$D$25&lt;&gt;1,0,IF('Input Sheet'!D36=4,'Input Sheet'!E36,IF('Input Sheet'!D36=3,'Input Sheet'!E36*CashFlows!$E$28,IF('Input Sheet'!D36=2,'Input Sheet'!E36*'Input Sheet'!$E$9:$F$9,IF('Input Sheet'!D36=1,'Input Sheet'!E36,0)))))</f>
        <v>0</v>
      </c>
      <c r="F40" s="73">
        <f>IF(F23&lt;='Input Sheet'!$E$58+1,IF('Input Sheet'!$D$25&lt;&gt;1,0,IF('Input Sheet'!$D$36=1,CashFlows!E40*(1+'Input Sheet'!F36),IF('Input Sheet'!$D$36=2,E40*(1+'Input Sheet'!F36),IF('Input Sheet'!$D$36=3,'Input Sheet'!E36*CashFlows!F28,IF('Input Sheet'!$D$36=4,'Input Sheet'!F36,0))))),0)</f>
        <v>0</v>
      </c>
      <c r="G40" s="73">
        <f>IF(G23&lt;='Input Sheet'!$E$58+1,IF('Input Sheet'!$D$25&lt;&gt;1,0,IF('Input Sheet'!$D$36=1,CashFlows!F40*(1+'Input Sheet'!G36),IF('Input Sheet'!$D$36=2,F40*(1+'Input Sheet'!G36),IF('Input Sheet'!$D$36=3,'Input Sheet'!F36*CashFlows!G28,IF('Input Sheet'!$D$36=4,'Input Sheet'!G36,0))))),0)</f>
        <v>0</v>
      </c>
      <c r="H40" s="73">
        <f>IF(H23&lt;='Input Sheet'!$E$58+1,IF('Input Sheet'!$D$25&lt;&gt;1,0,IF('Input Sheet'!$D$36=1,CashFlows!G40*(1+'Input Sheet'!H36),IF('Input Sheet'!$D$36=2,G40*(1+'Input Sheet'!H36),IF('Input Sheet'!$D$36=3,'Input Sheet'!G36*CashFlows!H28,IF('Input Sheet'!$D$36=4,'Input Sheet'!H36,0))))),0)</f>
        <v>0</v>
      </c>
      <c r="I40" s="73">
        <f>IF(I23&lt;='Input Sheet'!$E$58+1,IF('Input Sheet'!$D$25&lt;&gt;1,0,IF('Input Sheet'!$D$36=1,CashFlows!H40*(1+'Input Sheet'!I36),IF('Input Sheet'!$D$36=2,H40*(1+'Input Sheet'!I36),IF('Input Sheet'!$D$36=3,'Input Sheet'!H36*CashFlows!I28,IF('Input Sheet'!$D$36=4,'Input Sheet'!I36,0))))),0)</f>
        <v>0</v>
      </c>
      <c r="J40" s="73">
        <f>IF(J23&lt;='Input Sheet'!$E$58+1,IF('Input Sheet'!$D$25&lt;&gt;1,0,IF('Input Sheet'!$D$36=1,CashFlows!I40*(1+'Input Sheet'!J36),IF('Input Sheet'!$D$36=2,I40*(1+'Input Sheet'!J36),IF('Input Sheet'!$D$36=3,'Input Sheet'!I36*CashFlows!J28,IF('Input Sheet'!$D$36=4,'Input Sheet'!J36,0))))),0)</f>
        <v>0</v>
      </c>
      <c r="K40" s="73">
        <f>IF(K23&lt;='Input Sheet'!$E$58+1,IF('Input Sheet'!$D$25&lt;&gt;1,0,IF('Input Sheet'!$D$36=1,CashFlows!J40*(1+'Input Sheet'!K36),IF('Input Sheet'!$D$36=2,J40*(1+'Input Sheet'!K36),IF('Input Sheet'!$D$36=3,'Input Sheet'!J36*CashFlows!K28,IF('Input Sheet'!$D$36=4,'Input Sheet'!K36,0))))),0)</f>
        <v>0</v>
      </c>
      <c r="L40" s="73">
        <f>IF(L23&lt;='Input Sheet'!$E$58+1,IF('Input Sheet'!$D$25&lt;&gt;1,0,IF('Input Sheet'!$D$36=1,CashFlows!K40*(1+'Input Sheet'!L36),IF('Input Sheet'!$D$36=2,K40*(1+'Input Sheet'!L36),IF('Input Sheet'!$D$36=3,'Input Sheet'!K36*CashFlows!L28,IF('Input Sheet'!$D$36=4,'Input Sheet'!L36,0))))),0)</f>
        <v>0</v>
      </c>
      <c r="M40" s="73">
        <f>IF(M23&lt;='Input Sheet'!$E$58+1,IF('Input Sheet'!$D$25&lt;&gt;1,0,IF('Input Sheet'!$D$36=1,CashFlows!L40*(1+'Input Sheet'!M36),IF('Input Sheet'!$D$36=2,L40*(1+'Input Sheet'!M36),IF('Input Sheet'!$D$36=3,'Input Sheet'!L36*CashFlows!M28,IF('Input Sheet'!$D$36=4,'Input Sheet'!M36,0))))),0)</f>
        <v>0</v>
      </c>
      <c r="N40" s="73">
        <f>IF(N23&lt;='Input Sheet'!$E$58+1,IF('Input Sheet'!$D$25&lt;&gt;1,0,IF('Input Sheet'!$D$36=1,CashFlows!M40*(1+'Input Sheet'!N36),IF('Input Sheet'!$D$36=2,M40*(1+'Input Sheet'!N36),IF('Input Sheet'!$D$36=3,'Input Sheet'!M36*CashFlows!N28,IF('Input Sheet'!$D$36=4,'Input Sheet'!N36,0))))),0)</f>
        <v>0</v>
      </c>
      <c r="O40" s="73">
        <f>IF(O23&lt;='Input Sheet'!$E$58+1,IF('Input Sheet'!$D$25&lt;&gt;1,0,IF('Input Sheet'!$D$36=1,CashFlows!N40*(1+'Input Sheet'!O36),IF('Input Sheet'!$D$36=2,N40*(1+'Input Sheet'!O36),IF('Input Sheet'!$D$36=3,'Input Sheet'!N36*CashFlows!O28,IF('Input Sheet'!$D$36=4,'Input Sheet'!O36,0))))),0)</f>
        <v>0</v>
      </c>
    </row>
    <row r="41" spans="1:15" s="197" customFormat="1" ht="18" customHeight="1" hidden="1">
      <c r="A41" s="196"/>
      <c r="B41" s="112">
        <v>18</v>
      </c>
      <c r="C41" s="301">
        <f>'Input Sheet'!C37</f>
        <v>0</v>
      </c>
      <c r="D41" s="301"/>
      <c r="E41" s="73">
        <f>IF('Input Sheet'!$D$25&lt;&gt;1,0,IF('Input Sheet'!D37=4,'Input Sheet'!E37,IF('Input Sheet'!D37=3,'Input Sheet'!E37*CashFlows!$E$28,IF('Input Sheet'!D37=2,'Input Sheet'!E37*'Input Sheet'!$E$9:$F$9,IF('Input Sheet'!D37=1,'Input Sheet'!E37,0)))))</f>
        <v>0</v>
      </c>
      <c r="F41" s="73">
        <f>IF(F23&lt;='Input Sheet'!$E$58+1,IF('Input Sheet'!$D$25&lt;&gt;1,0,IF('Input Sheet'!$D$37=1,CashFlows!E41*(1+'Input Sheet'!F37),IF('Input Sheet'!$D$37=2,E41*(1+'Input Sheet'!F37),IF('Input Sheet'!$D$37=3,'Input Sheet'!E37*CashFlows!F28,IF('Input Sheet'!$D$37=4,'Input Sheet'!F37,0))))),0)</f>
        <v>0</v>
      </c>
      <c r="G41" s="73">
        <f>IF(G23&lt;='Input Sheet'!$E$58+1,IF('Input Sheet'!$D$25&lt;&gt;1,0,IF('Input Sheet'!$D$37=1,CashFlows!F41*(1+'Input Sheet'!G37),IF('Input Sheet'!$D$37=2,F41*(1+'Input Sheet'!G37),IF('Input Sheet'!$D$37=3,'Input Sheet'!F37*CashFlows!G28,IF('Input Sheet'!$D$37=4,'Input Sheet'!G37,0))))),0)</f>
        <v>0</v>
      </c>
      <c r="H41" s="73">
        <f>IF(H23&lt;='Input Sheet'!$E$58+1,IF('Input Sheet'!$D$25&lt;&gt;1,0,IF('Input Sheet'!$D$37=1,CashFlows!G41*(1+'Input Sheet'!H37),IF('Input Sheet'!$D$37=2,G41*(1+'Input Sheet'!H37),IF('Input Sheet'!$D$37=3,'Input Sheet'!G37*CashFlows!H28,IF('Input Sheet'!$D$37=4,'Input Sheet'!H37,0))))),0)</f>
        <v>0</v>
      </c>
      <c r="I41" s="73">
        <f>IF(I23&lt;='Input Sheet'!$E$58+1,IF('Input Sheet'!$D$25&lt;&gt;1,0,IF('Input Sheet'!$D$37=1,CashFlows!H41*(1+'Input Sheet'!I37),IF('Input Sheet'!$D$37=2,H41*(1+'Input Sheet'!I37),IF('Input Sheet'!$D$37=3,'Input Sheet'!H37*CashFlows!I28,IF('Input Sheet'!$D$37=4,'Input Sheet'!I37,0))))),0)</f>
        <v>0</v>
      </c>
      <c r="J41" s="73">
        <f>IF(J23&lt;='Input Sheet'!$E$58+1,IF('Input Sheet'!$D$25&lt;&gt;1,0,IF('Input Sheet'!$D$37=1,CashFlows!I41*(1+'Input Sheet'!J37),IF('Input Sheet'!$D$37=2,I41*(1+'Input Sheet'!J37),IF('Input Sheet'!$D$37=3,'Input Sheet'!I37*CashFlows!J28,IF('Input Sheet'!$D$37=4,'Input Sheet'!J37,0))))),0)</f>
        <v>0</v>
      </c>
      <c r="K41" s="73">
        <f>IF(K23&lt;='Input Sheet'!$E$58+1,IF('Input Sheet'!$D$25&lt;&gt;1,0,IF('Input Sheet'!$D$37=1,CashFlows!J41*(1+'Input Sheet'!K37),IF('Input Sheet'!$D$37=2,J41*(1+'Input Sheet'!K37),IF('Input Sheet'!$D$37=3,'Input Sheet'!J37*CashFlows!K28,IF('Input Sheet'!$D$37=4,'Input Sheet'!K37,0))))),0)</f>
        <v>0</v>
      </c>
      <c r="L41" s="73">
        <f>IF(L23&lt;='Input Sheet'!$E$58+1,IF('Input Sheet'!$D$25&lt;&gt;1,0,IF('Input Sheet'!$D$37=1,CashFlows!K41*(1+'Input Sheet'!L37),IF('Input Sheet'!$D$37=2,K41*(1+'Input Sheet'!L37),IF('Input Sheet'!$D$37=3,'Input Sheet'!K37*CashFlows!L28,IF('Input Sheet'!$D$37=4,'Input Sheet'!L37,0))))),0)</f>
        <v>0</v>
      </c>
      <c r="M41" s="73">
        <f>IF(M23&lt;='Input Sheet'!$E$58+1,IF('Input Sheet'!$D$25&lt;&gt;1,0,IF('Input Sheet'!$D$37=1,CashFlows!L41*(1+'Input Sheet'!M37),IF('Input Sheet'!$D$37=2,L41*(1+'Input Sheet'!M37),IF('Input Sheet'!$D$37=3,'Input Sheet'!L37*CashFlows!M28,IF('Input Sheet'!$D$37=4,'Input Sheet'!M37,0))))),0)</f>
        <v>0</v>
      </c>
      <c r="N41" s="73">
        <f>IF(N23&lt;='Input Sheet'!$E$58+1,IF('Input Sheet'!$D$25&lt;&gt;1,0,IF('Input Sheet'!$D$37=1,CashFlows!M41*(1+'Input Sheet'!N37),IF('Input Sheet'!$D$37=2,M41*(1+'Input Sheet'!N37),IF('Input Sheet'!$D$37=3,'Input Sheet'!M37*CashFlows!N28,IF('Input Sheet'!$D$37=4,'Input Sheet'!N37,0))))),0)</f>
        <v>0</v>
      </c>
      <c r="O41" s="73">
        <f>IF(O23&lt;='Input Sheet'!$E$58+1,IF('Input Sheet'!$D$25&lt;&gt;1,0,IF('Input Sheet'!$D$37=1,CashFlows!N41*(1+'Input Sheet'!O37),IF('Input Sheet'!$D$37=2,N41*(1+'Input Sheet'!O37),IF('Input Sheet'!$D$37=3,'Input Sheet'!N37*CashFlows!O28,IF('Input Sheet'!$D$37=4,'Input Sheet'!O37,0))))),0)</f>
        <v>0</v>
      </c>
    </row>
    <row r="42" spans="1:15" s="197" customFormat="1" ht="18" customHeight="1" hidden="1">
      <c r="A42" s="196"/>
      <c r="B42" s="254">
        <v>19</v>
      </c>
      <c r="C42" s="301" t="s">
        <v>62</v>
      </c>
      <c r="D42" s="301"/>
      <c r="E42" s="73">
        <f>IF('Input Sheet'!$D$25&lt;&gt;1,0,IF('Input Sheet'!D38=4,'Input Sheet'!E38,IF('Input Sheet'!D38=3,'Input Sheet'!E38*CashFlows!$E$28,IF('Input Sheet'!D38=2,'Input Sheet'!E38*'Input Sheet'!$E$9:$F$9,IF('Input Sheet'!D38=1,'Input Sheet'!E38,0)))))</f>
        <v>0</v>
      </c>
      <c r="F42" s="73">
        <f>IF(F23&lt;='Input Sheet'!$E$58+1,IF('Input Sheet'!$D$25&lt;&gt;1,0,IF('Input Sheet'!$D$38=1,CashFlows!E42*(1+'Input Sheet'!F38),IF('Input Sheet'!$D$38=2,E42*(1+'Input Sheet'!F38),IF('Input Sheet'!$D$38=3,'Input Sheet'!E38*CashFlows!F28,IF('Input Sheet'!$D$38=4,'Input Sheet'!F38,0))))),0)</f>
        <v>0</v>
      </c>
      <c r="G42" s="73">
        <f>IF(G23&lt;='Input Sheet'!$E$58+1,IF('Input Sheet'!$D$25&lt;&gt;1,0,IF('Input Sheet'!$D$38=1,CashFlows!F42*(1+'Input Sheet'!G38),IF('Input Sheet'!$D$38=2,F42*(1+'Input Sheet'!G38),IF('Input Sheet'!$D$38=3,'Input Sheet'!F38*CashFlows!G28,IF('Input Sheet'!$D$38=4,'Input Sheet'!G38,0))))),0)</f>
        <v>0</v>
      </c>
      <c r="H42" s="73">
        <f>IF(H23&lt;='Input Sheet'!$E$58+1,IF('Input Sheet'!$D$25&lt;&gt;1,0,IF('Input Sheet'!$D$38=1,CashFlows!G42*(1+'Input Sheet'!H38),IF('Input Sheet'!$D$38=2,G42*(1+'Input Sheet'!H38),IF('Input Sheet'!$D$38=3,'Input Sheet'!G38*CashFlows!H28,IF('Input Sheet'!$D$38=4,'Input Sheet'!H38,0))))),0)</f>
        <v>0</v>
      </c>
      <c r="I42" s="73">
        <f>IF(I23&lt;='Input Sheet'!$E$58+1,IF('Input Sheet'!$D$25&lt;&gt;1,0,IF('Input Sheet'!$D$38=1,CashFlows!H42*(1+'Input Sheet'!I38),IF('Input Sheet'!$D$38=2,H42*(1+'Input Sheet'!I38),IF('Input Sheet'!$D$38=3,'Input Sheet'!H38*CashFlows!I28,IF('Input Sheet'!$D$38=4,'Input Sheet'!I38,0))))),0)</f>
        <v>0</v>
      </c>
      <c r="J42" s="73">
        <f>IF(J23&lt;='Input Sheet'!$E$58+1,IF('Input Sheet'!$D$25&lt;&gt;1,0,IF('Input Sheet'!$D$38=1,CashFlows!I42*(1+'Input Sheet'!J38),IF('Input Sheet'!$D$38=2,I42*(1+'Input Sheet'!J38),IF('Input Sheet'!$D$38=3,'Input Sheet'!I38*CashFlows!J28,IF('Input Sheet'!$D$38=4,'Input Sheet'!J38,0))))),0)</f>
        <v>0</v>
      </c>
      <c r="K42" s="73">
        <f>IF(K23&lt;='Input Sheet'!$E$58+1,IF('Input Sheet'!$D$25&lt;&gt;1,0,IF('Input Sheet'!$D$38=1,CashFlows!J42*(1+'Input Sheet'!K38),IF('Input Sheet'!$D$38=2,J42*(1+'Input Sheet'!K38),IF('Input Sheet'!$D$38=3,'Input Sheet'!J38*CashFlows!K28,IF('Input Sheet'!$D$38=4,'Input Sheet'!K38,0))))),0)</f>
        <v>0</v>
      </c>
      <c r="L42" s="73">
        <f>IF(L23&lt;='Input Sheet'!$E$58+1,IF('Input Sheet'!$D$25&lt;&gt;1,0,IF('Input Sheet'!$D$38=1,CashFlows!K42*(1+'Input Sheet'!L38),IF('Input Sheet'!$D$38=2,K42*(1+'Input Sheet'!L38),IF('Input Sheet'!$D$38=3,'Input Sheet'!K38*CashFlows!L28,IF('Input Sheet'!$D$38=4,'Input Sheet'!L38,0))))),0)</f>
        <v>0</v>
      </c>
      <c r="M42" s="73">
        <f>IF(M23&lt;='Input Sheet'!$E$58+1,IF('Input Sheet'!$D$25&lt;&gt;1,0,IF('Input Sheet'!$D$38=1,CashFlows!L42*(1+'Input Sheet'!M38),IF('Input Sheet'!$D$38=2,L42*(1+'Input Sheet'!M38),IF('Input Sheet'!$D$38=3,'Input Sheet'!L38*CashFlows!M28,IF('Input Sheet'!$D$38=4,'Input Sheet'!M38,0))))),0)</f>
        <v>0</v>
      </c>
      <c r="N42" s="73">
        <f>IF(N23&lt;='Input Sheet'!$E$58+1,IF('Input Sheet'!$D$25&lt;&gt;1,0,IF('Input Sheet'!$D$38=1,CashFlows!M42*(1+'Input Sheet'!N38),IF('Input Sheet'!$D$38=2,M42*(1+'Input Sheet'!N38),IF('Input Sheet'!$D$38=3,'Input Sheet'!M38*CashFlows!N28,IF('Input Sheet'!$D$38=4,'Input Sheet'!N38,0))))),0)</f>
        <v>0</v>
      </c>
      <c r="O42" s="73">
        <f>IF(O23&lt;='Input Sheet'!$E$58+1,IF('Input Sheet'!$D$25&lt;&gt;1,0,IF('Input Sheet'!$D$38=1,CashFlows!N42*(1+'Input Sheet'!O38),IF('Input Sheet'!$D$38=2,N42*(1+'Input Sheet'!O38),IF('Input Sheet'!$D$38=3,'Input Sheet'!N38*CashFlows!O28,IF('Input Sheet'!$D$38=4,'Input Sheet'!O38,0))))),0)</f>
        <v>0</v>
      </c>
    </row>
    <row r="43" spans="1:15" s="197" customFormat="1" ht="18" customHeight="1" hidden="1">
      <c r="A43" s="196"/>
      <c r="B43" s="112">
        <v>20</v>
      </c>
      <c r="C43" s="301" t="s">
        <v>53</v>
      </c>
      <c r="D43" s="301"/>
      <c r="E43" s="73">
        <f>IF('Input Sheet'!$D$25&lt;&gt;1,0,IF('Input Sheet'!D39=4,'Input Sheet'!E39,IF('Input Sheet'!D39=3,'Input Sheet'!E39*CashFlows!$E$28,IF('Input Sheet'!D39=2,'Input Sheet'!E39*'Input Sheet'!$E$9:$F$9,IF('Input Sheet'!D39=1,'Input Sheet'!E39,0)))))</f>
        <v>0</v>
      </c>
      <c r="F43" s="73">
        <f>IF(F23&lt;='Input Sheet'!$E$58+1,IF('Input Sheet'!$D$25&lt;&gt;1,0,IF('Input Sheet'!$D$39=1,CashFlows!E43*(1+'Input Sheet'!F39),IF('Input Sheet'!$D$39=2,E43*(1+'Input Sheet'!F39),IF('Input Sheet'!$D$39=3,'Input Sheet'!E39*CashFlows!F28,IF('Input Sheet'!$D$39=4,'Input Sheet'!F39,0))))),0)</f>
        <v>0</v>
      </c>
      <c r="G43" s="73">
        <f>IF(G23&lt;='Input Sheet'!$E$58+1,IF('Input Sheet'!$D$25&lt;&gt;1,0,IF('Input Sheet'!$D$39=1,CashFlows!F43*(1+'Input Sheet'!G39),IF('Input Sheet'!$D$39=2,F43*(1+'Input Sheet'!G39),IF('Input Sheet'!$D$39=3,'Input Sheet'!F39*CashFlows!G28,IF('Input Sheet'!$D$39=4,'Input Sheet'!G39,0))))),0)</f>
        <v>0</v>
      </c>
      <c r="H43" s="73">
        <f>IF(H23&lt;='Input Sheet'!$E$58+1,IF('Input Sheet'!$D$25&lt;&gt;1,0,IF('Input Sheet'!$D$39=1,CashFlows!G43*(1+'Input Sheet'!H39),IF('Input Sheet'!$D$39=2,G43*(1+'Input Sheet'!H39),IF('Input Sheet'!$D$39=3,'Input Sheet'!G39*CashFlows!H28,IF('Input Sheet'!$D$39=4,'Input Sheet'!H39,0))))),0)</f>
        <v>0</v>
      </c>
      <c r="I43" s="73">
        <f>IF(I23&lt;='Input Sheet'!$E$58+1,IF('Input Sheet'!$D$25&lt;&gt;1,0,IF('Input Sheet'!$D$39=1,CashFlows!H43*(1+'Input Sheet'!I39),IF('Input Sheet'!$D$39=2,H43*(1+'Input Sheet'!I39),IF('Input Sheet'!$D$39=3,'Input Sheet'!H39*CashFlows!I28,IF('Input Sheet'!$D$39=4,'Input Sheet'!I39,0))))),0)</f>
        <v>0</v>
      </c>
      <c r="J43" s="73">
        <f>IF(J23&lt;='Input Sheet'!$E$58+1,IF('Input Sheet'!$D$25&lt;&gt;1,0,IF('Input Sheet'!$D$39=1,CashFlows!I43*(1+'Input Sheet'!J39),IF('Input Sheet'!$D$39=2,I43*(1+'Input Sheet'!J39),IF('Input Sheet'!$D$39=3,'Input Sheet'!I39*CashFlows!J28,IF('Input Sheet'!$D$39=4,'Input Sheet'!J39,0))))),0)</f>
        <v>0</v>
      </c>
      <c r="K43" s="73">
        <f>IF(K23&lt;='Input Sheet'!$E$58+1,IF('Input Sheet'!$D$25&lt;&gt;1,0,IF('Input Sheet'!$D$39=1,CashFlows!J43*(1+'Input Sheet'!K39),IF('Input Sheet'!$D$39=2,J43*(1+'Input Sheet'!K39),IF('Input Sheet'!$D$39=3,'Input Sheet'!J39*CashFlows!K28,IF('Input Sheet'!$D$39=4,'Input Sheet'!K39,0))))),0)</f>
        <v>0</v>
      </c>
      <c r="L43" s="73">
        <f>IF(L23&lt;='Input Sheet'!$E$58+1,IF('Input Sheet'!$D$25&lt;&gt;1,0,IF('Input Sheet'!$D$39=1,CashFlows!K43*(1+'Input Sheet'!L39),IF('Input Sheet'!$D$39=2,K43*(1+'Input Sheet'!L39),IF('Input Sheet'!$D$39=3,'Input Sheet'!K39*CashFlows!L28,IF('Input Sheet'!$D$39=4,'Input Sheet'!L39,0))))),0)</f>
        <v>0</v>
      </c>
      <c r="M43" s="73">
        <f>IF(M23&lt;='Input Sheet'!$E$58+1,IF('Input Sheet'!$D$25&lt;&gt;1,0,IF('Input Sheet'!$D$39=1,CashFlows!L43*(1+'Input Sheet'!M39),IF('Input Sheet'!$D$39=2,L43*(1+'Input Sheet'!M39),IF('Input Sheet'!$D$39=3,'Input Sheet'!L39*CashFlows!M28,IF('Input Sheet'!$D$39=4,'Input Sheet'!M39,0))))),0)</f>
        <v>0</v>
      </c>
      <c r="N43" s="73">
        <f>IF(N23&lt;='Input Sheet'!$E$58+1,IF('Input Sheet'!$D$25&lt;&gt;1,0,IF('Input Sheet'!$D$39=1,CashFlows!M43*(1+'Input Sheet'!N39),IF('Input Sheet'!$D$39=2,M43*(1+'Input Sheet'!N39),IF('Input Sheet'!$D$39=3,'Input Sheet'!M39*CashFlows!N28,IF('Input Sheet'!$D$39=4,'Input Sheet'!N39,0))))),0)</f>
        <v>0</v>
      </c>
      <c r="O43" s="73">
        <f>IF(O23&lt;='Input Sheet'!$E$58+1,IF('Input Sheet'!$D$25&lt;&gt;1,0,IF('Input Sheet'!$D$39=1,CashFlows!N43*(1+'Input Sheet'!O39),IF('Input Sheet'!$D$39=2,N43*(1+'Input Sheet'!O39),IF('Input Sheet'!$D$39=3,'Input Sheet'!N39*CashFlows!O28,IF('Input Sheet'!$D$39=4,'Input Sheet'!O39,0))))),0)</f>
        <v>0</v>
      </c>
    </row>
    <row r="44" spans="1:15" s="197" customFormat="1" ht="18" customHeight="1" hidden="1">
      <c r="A44" s="196"/>
      <c r="B44" s="254">
        <v>21</v>
      </c>
      <c r="C44" s="301" t="s">
        <v>54</v>
      </c>
      <c r="D44" s="301"/>
      <c r="E44" s="73">
        <f>IF('Input Sheet'!$D$25&lt;&gt;1,0,IF('Input Sheet'!D40=4,'Input Sheet'!E40,IF('Input Sheet'!D40=3,'Input Sheet'!E40*CashFlows!$E$28,IF('Input Sheet'!D40=2,'Input Sheet'!E40*'Input Sheet'!$E$9:$F$9,IF('Input Sheet'!D40=1,'Input Sheet'!E40,0)))))</f>
        <v>0</v>
      </c>
      <c r="F44" s="73">
        <f>IF(F23&lt;='Input Sheet'!$E$58+1,IF('Input Sheet'!$D$25&lt;&gt;1,0,IF('Input Sheet'!$D$40=1,CashFlows!E44*(1+'Input Sheet'!F40),IF('Input Sheet'!$D$40=2,E44*(1+'Input Sheet'!F40),IF('Input Sheet'!$D$40=3,'Input Sheet'!E40*CashFlows!F28,IF('Input Sheet'!$D$40=4,'Input Sheet'!F40,0))))),0)</f>
        <v>0</v>
      </c>
      <c r="G44" s="73">
        <f>IF(G23&lt;='Input Sheet'!$E$58+1,IF('Input Sheet'!$D$25&lt;&gt;1,0,IF('Input Sheet'!$D$40=1,CashFlows!F44*(1+'Input Sheet'!G40),IF('Input Sheet'!$D$40=2,F44*(1+'Input Sheet'!G40),IF('Input Sheet'!$D$40=3,'Input Sheet'!F40*CashFlows!G28,IF('Input Sheet'!$D$40=4,'Input Sheet'!G40,0))))),0)</f>
        <v>0</v>
      </c>
      <c r="H44" s="73">
        <f>IF(H23&lt;='Input Sheet'!$E$58+1,IF('Input Sheet'!$D$25&lt;&gt;1,0,IF('Input Sheet'!$D$40=1,CashFlows!G44*(1+'Input Sheet'!H40),IF('Input Sheet'!$D$40=2,G44*(1+'Input Sheet'!H40),IF('Input Sheet'!$D$40=3,'Input Sheet'!G40*CashFlows!H28,IF('Input Sheet'!$D$40=4,'Input Sheet'!H40,0))))),0)</f>
        <v>0</v>
      </c>
      <c r="I44" s="73">
        <f>IF(I23&lt;='Input Sheet'!$E$58+1,IF('Input Sheet'!$D$25&lt;&gt;1,0,IF('Input Sheet'!$D$40=1,CashFlows!H44*(1+'Input Sheet'!I40),IF('Input Sheet'!$D$40=2,H44*(1+'Input Sheet'!I40),IF('Input Sheet'!$D$40=3,'Input Sheet'!H40*CashFlows!I28,IF('Input Sheet'!$D$40=4,'Input Sheet'!I40,0))))),0)</f>
        <v>0</v>
      </c>
      <c r="J44" s="73">
        <f>IF(J23&lt;='Input Sheet'!$E$58+1,IF('Input Sheet'!$D$25&lt;&gt;1,0,IF('Input Sheet'!$D$40=1,CashFlows!I44*(1+'Input Sheet'!J40),IF('Input Sheet'!$D$40=2,I44*(1+'Input Sheet'!J40),IF('Input Sheet'!$D$40=3,'Input Sheet'!I40*CashFlows!J28,IF('Input Sheet'!$D$40=4,'Input Sheet'!J40,0))))),0)</f>
        <v>0</v>
      </c>
      <c r="K44" s="73">
        <f>IF(K23&lt;='Input Sheet'!$E$58+1,IF('Input Sheet'!$D$25&lt;&gt;1,0,IF('Input Sheet'!$D$40=1,CashFlows!J44*(1+'Input Sheet'!K40),IF('Input Sheet'!$D$40=2,J44*(1+'Input Sheet'!K40),IF('Input Sheet'!$D$40=3,'Input Sheet'!J40*CashFlows!K28,IF('Input Sheet'!$D$40=4,'Input Sheet'!K40,0))))),0)</f>
        <v>0</v>
      </c>
      <c r="L44" s="73">
        <f>IF(L23&lt;='Input Sheet'!$E$58+1,IF('Input Sheet'!$D$25&lt;&gt;1,0,IF('Input Sheet'!$D$40=1,CashFlows!K44*(1+'Input Sheet'!L40),IF('Input Sheet'!$D$40=2,K44*(1+'Input Sheet'!L40),IF('Input Sheet'!$D$40=3,'Input Sheet'!K40*CashFlows!L28,IF('Input Sheet'!$D$40=4,'Input Sheet'!L40,0))))),0)</f>
        <v>0</v>
      </c>
      <c r="M44" s="73">
        <f>IF(M23&lt;='Input Sheet'!$E$58+1,IF('Input Sheet'!$D$25&lt;&gt;1,0,IF('Input Sheet'!$D$40=1,CashFlows!L44*(1+'Input Sheet'!M40),IF('Input Sheet'!$D$40=2,L44*(1+'Input Sheet'!M40),IF('Input Sheet'!$D$40=3,'Input Sheet'!L40*CashFlows!M28,IF('Input Sheet'!$D$40=4,'Input Sheet'!M40,0))))),0)</f>
        <v>0</v>
      </c>
      <c r="N44" s="73">
        <f>IF(N23&lt;='Input Sheet'!$E$58+1,IF('Input Sheet'!$D$25&lt;&gt;1,0,IF('Input Sheet'!$D$40=1,CashFlows!M44*(1+'Input Sheet'!N40),IF('Input Sheet'!$D$40=2,M44*(1+'Input Sheet'!N40),IF('Input Sheet'!$D$40=3,'Input Sheet'!M40*CashFlows!N28,IF('Input Sheet'!$D$40=4,'Input Sheet'!N40,0))))),0)</f>
        <v>0</v>
      </c>
      <c r="O44" s="73">
        <f>IF(O23&lt;='Input Sheet'!$E$58+1,IF('Input Sheet'!$D$25&lt;&gt;1,0,IF('Input Sheet'!$D$40=1,CashFlows!N44*(1+'Input Sheet'!O40),IF('Input Sheet'!$D$40=2,N44*(1+'Input Sheet'!O40),IF('Input Sheet'!$D$40=3,'Input Sheet'!N40*CashFlows!O28,IF('Input Sheet'!$D$40=4,'Input Sheet'!O40,0))))),0)</f>
        <v>0</v>
      </c>
    </row>
    <row r="45" spans="1:15" s="197" customFormat="1" ht="18" customHeight="1" hidden="1">
      <c r="A45" s="196"/>
      <c r="B45" s="112">
        <v>22</v>
      </c>
      <c r="C45" s="301" t="s">
        <v>55</v>
      </c>
      <c r="D45" s="301"/>
      <c r="E45" s="73">
        <f>IF('Input Sheet'!$D$25&lt;&gt;1,0,IF('Input Sheet'!D41=4,'Input Sheet'!E41,IF('Input Sheet'!D41=3,'Input Sheet'!E41*CashFlows!$E$28,IF('Input Sheet'!D41=2,'Input Sheet'!E41*'Input Sheet'!$E$9:$F$9,IF('Input Sheet'!D41=1,'Input Sheet'!E41,0)))))</f>
        <v>0</v>
      </c>
      <c r="F45" s="73">
        <f>IF(F23&lt;='Input Sheet'!$E$58+1,IF('Input Sheet'!$D$25&lt;&gt;1,0,IF('Input Sheet'!$D$41=1,CashFlows!E45*(1+'Input Sheet'!F41),IF('Input Sheet'!$D$41=2,E45*(1+'Input Sheet'!F41),IF('Input Sheet'!$D$41=3,'Input Sheet'!E41*CashFlows!F28,IF('Input Sheet'!$D$41=4,'Input Sheet'!F41,0))))),0)</f>
        <v>0</v>
      </c>
      <c r="G45" s="73">
        <f>IF(G23&lt;='Input Sheet'!$E$58+1,IF('Input Sheet'!$D$25&lt;&gt;1,0,IF('Input Sheet'!$D$41=1,CashFlows!F45*(1+'Input Sheet'!G41),IF('Input Sheet'!$D$41=2,F45*(1+'Input Sheet'!G41),IF('Input Sheet'!$D$41=3,'Input Sheet'!F41*CashFlows!G28,IF('Input Sheet'!$D$41=4,'Input Sheet'!G41,0))))),0)</f>
        <v>0</v>
      </c>
      <c r="H45" s="73">
        <f>IF(H23&lt;='Input Sheet'!$E$58+1,IF('Input Sheet'!$D$25&lt;&gt;1,0,IF('Input Sheet'!$D$41=1,CashFlows!G45*(1+'Input Sheet'!H41),IF('Input Sheet'!$D$41=2,G45*(1+'Input Sheet'!H41),IF('Input Sheet'!$D$41=3,'Input Sheet'!G41*CashFlows!H28,IF('Input Sheet'!$D$41=4,'Input Sheet'!H41,0))))),0)</f>
        <v>0</v>
      </c>
      <c r="I45" s="73">
        <f>IF(I23&lt;='Input Sheet'!$E$58+1,IF('Input Sheet'!$D$25&lt;&gt;1,0,IF('Input Sheet'!$D$41=1,CashFlows!H45*(1+'Input Sheet'!I41),IF('Input Sheet'!$D$41=2,H45*(1+'Input Sheet'!I41),IF('Input Sheet'!$D$41=3,'Input Sheet'!H41*CashFlows!I28,IF('Input Sheet'!$D$41=4,'Input Sheet'!I41,0))))),0)</f>
        <v>0</v>
      </c>
      <c r="J45" s="73">
        <f>IF(J23&lt;='Input Sheet'!$E$58+1,IF('Input Sheet'!$D$25&lt;&gt;1,0,IF('Input Sheet'!$D$41=1,CashFlows!I45*(1+'Input Sheet'!J41),IF('Input Sheet'!$D$41=2,I45*(1+'Input Sheet'!J41),IF('Input Sheet'!$D$41=3,'Input Sheet'!I41*CashFlows!J28,IF('Input Sheet'!$D$41=4,'Input Sheet'!J41,0))))),0)</f>
        <v>0</v>
      </c>
      <c r="K45" s="73">
        <f>IF(K23&lt;='Input Sheet'!$E$58+1,IF('Input Sheet'!$D$25&lt;&gt;1,0,IF('Input Sheet'!$D$41=1,CashFlows!J45*(1+'Input Sheet'!K41),IF('Input Sheet'!$D$41=2,J45*(1+'Input Sheet'!K41),IF('Input Sheet'!$D$41=3,'Input Sheet'!J41*CashFlows!K28,IF('Input Sheet'!$D$41=4,'Input Sheet'!K41,0))))),0)</f>
        <v>0</v>
      </c>
      <c r="L45" s="73">
        <f>IF(L23&lt;='Input Sheet'!$E$58+1,IF('Input Sheet'!$D$25&lt;&gt;1,0,IF('Input Sheet'!$D$41=1,CashFlows!K45*(1+'Input Sheet'!L41),IF('Input Sheet'!$D$41=2,K45*(1+'Input Sheet'!L41),IF('Input Sheet'!$D$41=3,'Input Sheet'!K41*CashFlows!L28,IF('Input Sheet'!$D$41=4,'Input Sheet'!L41,0))))),0)</f>
        <v>0</v>
      </c>
      <c r="M45" s="73">
        <f>IF(M23&lt;='Input Sheet'!$E$58+1,IF('Input Sheet'!$D$25&lt;&gt;1,0,IF('Input Sheet'!$D$41=1,CashFlows!L45*(1+'Input Sheet'!M41),IF('Input Sheet'!$D$41=2,L45*(1+'Input Sheet'!M41),IF('Input Sheet'!$D$41=3,'Input Sheet'!L41*CashFlows!M28,IF('Input Sheet'!$D$41=4,'Input Sheet'!M41,0))))),0)</f>
        <v>0</v>
      </c>
      <c r="N45" s="73">
        <f>IF(N23&lt;='Input Sheet'!$E$58+1,IF('Input Sheet'!$D$25&lt;&gt;1,0,IF('Input Sheet'!$D$41=1,CashFlows!M45*(1+'Input Sheet'!N41),IF('Input Sheet'!$D$41=2,M45*(1+'Input Sheet'!N41),IF('Input Sheet'!$D$41=3,'Input Sheet'!M41*CashFlows!N28,IF('Input Sheet'!$D$41=4,'Input Sheet'!N41,0))))),0)</f>
        <v>0</v>
      </c>
      <c r="O45" s="73">
        <f>IF(O23&lt;='Input Sheet'!$E$58+1,IF('Input Sheet'!$D$25&lt;&gt;1,0,IF('Input Sheet'!$D$41=1,CashFlows!N45*(1+'Input Sheet'!O41),IF('Input Sheet'!$D$41=2,N45*(1+'Input Sheet'!O41),IF('Input Sheet'!$D$41=3,'Input Sheet'!N41*CashFlows!O28,IF('Input Sheet'!$D$41=4,'Input Sheet'!O41,0))))),0)</f>
        <v>0</v>
      </c>
    </row>
    <row r="46" spans="1:15" s="197" customFormat="1" ht="18" customHeight="1" hidden="1">
      <c r="A46" s="196"/>
      <c r="B46" s="254">
        <v>23</v>
      </c>
      <c r="C46" s="301" t="s">
        <v>56</v>
      </c>
      <c r="D46" s="301"/>
      <c r="E46" s="73">
        <f>IF('Input Sheet'!$D$25&lt;&gt;1,0,IF('Input Sheet'!D42=4,'Input Sheet'!E42,IF('Input Sheet'!D42=3,'Input Sheet'!E42*CashFlows!$E$28,IF('Input Sheet'!D42=2,'Input Sheet'!E42*'Input Sheet'!$E$9:$F$9,IF('Input Sheet'!D42=1,'Input Sheet'!E42,0)))))</f>
        <v>0</v>
      </c>
      <c r="F46" s="73">
        <f>IF(F23&lt;='Input Sheet'!$E$58+1,IF('Input Sheet'!$D$25&lt;&gt;1,0,IF('Input Sheet'!$D$42=1,CashFlows!E46*(1+'Input Sheet'!F42),IF('Input Sheet'!$D$42=2,E46*(1+'Input Sheet'!F42),IF('Input Sheet'!$D$42=3,'Input Sheet'!E42*CashFlows!F28,IF('Input Sheet'!$D$42=4,'Input Sheet'!F42,0))))),0)</f>
        <v>0</v>
      </c>
      <c r="G46" s="73">
        <f>IF(G23&lt;='Input Sheet'!$E$58+1,IF('Input Sheet'!$D$25&lt;&gt;1,0,IF('Input Sheet'!$D$42=1,CashFlows!F46*(1+'Input Sheet'!G42),IF('Input Sheet'!$D$42=2,F46*(1+'Input Sheet'!G42),IF('Input Sheet'!$D$42=3,'Input Sheet'!F42*CashFlows!G28,IF('Input Sheet'!$D$42=4,'Input Sheet'!G42,0))))),0)</f>
        <v>0</v>
      </c>
      <c r="H46" s="73">
        <f>IF(H23&lt;='Input Sheet'!$E$58+1,IF('Input Sheet'!$D$25&lt;&gt;1,0,IF('Input Sheet'!$D$42=1,CashFlows!G46*(1+'Input Sheet'!H42),IF('Input Sheet'!$D$42=2,G46*(1+'Input Sheet'!H42),IF('Input Sheet'!$D$42=3,'Input Sheet'!G42*CashFlows!H28,IF('Input Sheet'!$D$42=4,'Input Sheet'!H42,0))))),0)</f>
        <v>0</v>
      </c>
      <c r="I46" s="73">
        <f>IF(I23&lt;='Input Sheet'!$E$58+1,IF('Input Sheet'!$D$25&lt;&gt;1,0,IF('Input Sheet'!$D$42=1,CashFlows!H46*(1+'Input Sheet'!I42),IF('Input Sheet'!$D$42=2,H46*(1+'Input Sheet'!I42),IF('Input Sheet'!$D$42=3,'Input Sheet'!H42*CashFlows!I28,IF('Input Sheet'!$D$42=4,'Input Sheet'!I42,0))))),0)</f>
        <v>0</v>
      </c>
      <c r="J46" s="73">
        <f>IF(J23&lt;='Input Sheet'!$E$58+1,IF('Input Sheet'!$D$25&lt;&gt;1,0,IF('Input Sheet'!$D$42=1,CashFlows!I46*(1+'Input Sheet'!J42),IF('Input Sheet'!$D$42=2,I46*(1+'Input Sheet'!J42),IF('Input Sheet'!$D$42=3,'Input Sheet'!I42*CashFlows!J28,IF('Input Sheet'!$D$42=4,'Input Sheet'!J42,0))))),0)</f>
        <v>0</v>
      </c>
      <c r="K46" s="73">
        <f>IF(K23&lt;='Input Sheet'!$E$58+1,IF('Input Sheet'!$D$25&lt;&gt;1,0,IF('Input Sheet'!$D$42=1,CashFlows!J46*(1+'Input Sheet'!K42),IF('Input Sheet'!$D$42=2,J46*(1+'Input Sheet'!K42),IF('Input Sheet'!$D$42=3,'Input Sheet'!J42*CashFlows!K28,IF('Input Sheet'!$D$42=4,'Input Sheet'!K42,0))))),0)</f>
        <v>0</v>
      </c>
      <c r="L46" s="73">
        <f>IF(L23&lt;='Input Sheet'!$E$58+1,IF('Input Sheet'!$D$25&lt;&gt;1,0,IF('Input Sheet'!$D$42=1,CashFlows!K46*(1+'Input Sheet'!L42),IF('Input Sheet'!$D$42=2,K46*(1+'Input Sheet'!L42),IF('Input Sheet'!$D$42=3,'Input Sheet'!K42*CashFlows!L28,IF('Input Sheet'!$D$42=4,'Input Sheet'!L42,0))))),0)</f>
        <v>0</v>
      </c>
      <c r="M46" s="73">
        <f>IF(M23&lt;='Input Sheet'!$E$58+1,IF('Input Sheet'!$D$25&lt;&gt;1,0,IF('Input Sheet'!$D$42=1,CashFlows!L46*(1+'Input Sheet'!M42),IF('Input Sheet'!$D$42=2,L46*(1+'Input Sheet'!M42),IF('Input Sheet'!$D$42=3,'Input Sheet'!L42*CashFlows!M28,IF('Input Sheet'!$D$42=4,'Input Sheet'!M42,0))))),0)</f>
        <v>0</v>
      </c>
      <c r="N46" s="73">
        <f>IF(N23&lt;='Input Sheet'!$E$58+1,IF('Input Sheet'!$D$25&lt;&gt;1,0,IF('Input Sheet'!$D$42=1,CashFlows!M46*(1+'Input Sheet'!N42),IF('Input Sheet'!$D$42=2,M46*(1+'Input Sheet'!N42),IF('Input Sheet'!$D$42=3,'Input Sheet'!M42*CashFlows!N28,IF('Input Sheet'!$D$42=4,'Input Sheet'!N42,0))))),0)</f>
        <v>0</v>
      </c>
      <c r="O46" s="73">
        <f>IF(O23&lt;='Input Sheet'!$E$58+1,IF('Input Sheet'!$D$25&lt;&gt;1,0,IF('Input Sheet'!$D$42=1,CashFlows!N46*(1+'Input Sheet'!O42),IF('Input Sheet'!$D$42=2,N46*(1+'Input Sheet'!O42),IF('Input Sheet'!$D$42=3,'Input Sheet'!N42*CashFlows!O28,IF('Input Sheet'!$D$42=4,'Input Sheet'!O42,0))))),0)</f>
        <v>0</v>
      </c>
    </row>
    <row r="47" spans="1:15" s="197" customFormat="1" ht="18" customHeight="1" hidden="1">
      <c r="A47" s="196"/>
      <c r="B47" s="112">
        <v>24</v>
      </c>
      <c r="C47" s="301">
        <f>'Input Sheet'!C43</f>
        <v>0</v>
      </c>
      <c r="D47" s="301"/>
      <c r="E47" s="73">
        <f>IF('Input Sheet'!$D$25&lt;&gt;1,0,IF('Input Sheet'!D43=4,'Input Sheet'!E43,IF('Input Sheet'!D43=3,'Input Sheet'!E43*CashFlows!$E$28,IF('Input Sheet'!D43=2,'Input Sheet'!E43*'Input Sheet'!$E$9:$F$9,IF('Input Sheet'!D43=1,'Input Sheet'!E43,0)))))</f>
        <v>0</v>
      </c>
      <c r="F47" s="73">
        <f>IF(F23&lt;='Input Sheet'!$E$58+1,IF('Input Sheet'!$D$25&lt;&gt;1,0,IF('Input Sheet'!$D$43=1,CashFlows!E47*(1+'Input Sheet'!F43),IF('Input Sheet'!$D$43=2,E47*(1+'Input Sheet'!F43),IF('Input Sheet'!$D$43=3,'Input Sheet'!E43*CashFlows!F28,IF('Input Sheet'!$D$43=4,'Input Sheet'!F43,0))))),0)</f>
        <v>0</v>
      </c>
      <c r="G47" s="73">
        <f>IF(G23&lt;='Input Sheet'!$E$58+1,IF('Input Sheet'!$D$25&lt;&gt;1,0,IF('Input Sheet'!$D$43=1,CashFlows!F47*(1+'Input Sheet'!G43),IF('Input Sheet'!$D$43=2,F47*(1+'Input Sheet'!G43),IF('Input Sheet'!$D$43=3,'Input Sheet'!F43*CashFlows!G28,IF('Input Sheet'!$D$43=4,'Input Sheet'!G43,0))))),0)</f>
        <v>0</v>
      </c>
      <c r="H47" s="73">
        <f>IF(H23&lt;='Input Sheet'!$E$58+1,IF('Input Sheet'!$D$25&lt;&gt;1,0,IF('Input Sheet'!$D$43=1,CashFlows!G47*(1+'Input Sheet'!H43),IF('Input Sheet'!$D$43=2,G47*(1+'Input Sheet'!H43),IF('Input Sheet'!$D$43=3,'Input Sheet'!G43*CashFlows!H28,IF('Input Sheet'!$D$43=4,'Input Sheet'!H43,0))))),0)</f>
        <v>0</v>
      </c>
      <c r="I47" s="73">
        <f>IF(I23&lt;='Input Sheet'!$E$58+1,IF('Input Sheet'!$D$25&lt;&gt;1,0,IF('Input Sheet'!$D$43=1,CashFlows!H47*(1+'Input Sheet'!I43),IF('Input Sheet'!$D$43=2,H47*(1+'Input Sheet'!I43),IF('Input Sheet'!$D$43=3,'Input Sheet'!H43*CashFlows!I28,IF('Input Sheet'!$D$43=4,'Input Sheet'!I43,0))))),0)</f>
        <v>0</v>
      </c>
      <c r="J47" s="73">
        <f>IF(J23&lt;='Input Sheet'!$E$58+1,IF('Input Sheet'!$D$25&lt;&gt;1,0,IF('Input Sheet'!$D$43=1,CashFlows!I47*(1+'Input Sheet'!J43),IF('Input Sheet'!$D$43=2,I47*(1+'Input Sheet'!J43),IF('Input Sheet'!$D$43=3,'Input Sheet'!I43*CashFlows!J28,IF('Input Sheet'!$D$43=4,'Input Sheet'!J43,0))))),0)</f>
        <v>0</v>
      </c>
      <c r="K47" s="73">
        <f>IF(K23&lt;='Input Sheet'!$E$58+1,IF('Input Sheet'!$D$25&lt;&gt;1,0,IF('Input Sheet'!$D$43=1,CashFlows!J47*(1+'Input Sheet'!K43),IF('Input Sheet'!$D$43=2,J47*(1+'Input Sheet'!K43),IF('Input Sheet'!$D$43=3,'Input Sheet'!J43*CashFlows!K28,IF('Input Sheet'!$D$43=4,'Input Sheet'!K43,0))))),0)</f>
        <v>0</v>
      </c>
      <c r="L47" s="73">
        <f>IF(L23&lt;='Input Sheet'!$E$58+1,IF('Input Sheet'!$D$25&lt;&gt;1,0,IF('Input Sheet'!$D$43=1,CashFlows!K47*(1+'Input Sheet'!L43),IF('Input Sheet'!$D$43=2,K47*(1+'Input Sheet'!L43),IF('Input Sheet'!$D$43=3,'Input Sheet'!K43*CashFlows!L28,IF('Input Sheet'!$D$43=4,'Input Sheet'!L43,0))))),0)</f>
        <v>0</v>
      </c>
      <c r="M47" s="73">
        <f>IF(M23&lt;='Input Sheet'!$E$58+1,IF('Input Sheet'!$D$25&lt;&gt;1,0,IF('Input Sheet'!$D$43=1,CashFlows!L47*(1+'Input Sheet'!M43),IF('Input Sheet'!$D$43=2,L47*(1+'Input Sheet'!M43),IF('Input Sheet'!$D$43=3,'Input Sheet'!L43*CashFlows!M28,IF('Input Sheet'!$D$43=4,'Input Sheet'!M43,0))))),0)</f>
        <v>0</v>
      </c>
      <c r="N47" s="73">
        <f>IF(N23&lt;='Input Sheet'!$E$58+1,IF('Input Sheet'!$D$25&lt;&gt;1,0,IF('Input Sheet'!$D$43=1,CashFlows!M47*(1+'Input Sheet'!N43),IF('Input Sheet'!$D$43=2,M47*(1+'Input Sheet'!N43),IF('Input Sheet'!$D$43=3,'Input Sheet'!M43*CashFlows!N28,IF('Input Sheet'!$D$43=4,'Input Sheet'!N43,0))))),0)</f>
        <v>0</v>
      </c>
      <c r="O47" s="73">
        <f>IF(O23&lt;='Input Sheet'!$E$58+1,IF('Input Sheet'!$D$25&lt;&gt;1,0,IF('Input Sheet'!$D$43=1,CashFlows!N47*(1+'Input Sheet'!O43),IF('Input Sheet'!$D$43=2,N47*(1+'Input Sheet'!O43),IF('Input Sheet'!$D$43=3,'Input Sheet'!N43*CashFlows!O28,IF('Input Sheet'!$D$43=4,'Input Sheet'!O43,0))))),0)</f>
        <v>0</v>
      </c>
    </row>
    <row r="48" spans="1:15" s="197" customFormat="1" ht="18" customHeight="1" hidden="1">
      <c r="A48" s="196"/>
      <c r="B48" s="254">
        <v>25</v>
      </c>
      <c r="C48" s="301">
        <f>'Input Sheet'!C44</f>
        <v>0</v>
      </c>
      <c r="D48" s="301"/>
      <c r="E48" s="73">
        <f>IF('Input Sheet'!$D$25&lt;&gt;1,0,IF('Input Sheet'!D44=4,'Input Sheet'!E44,IF('Input Sheet'!D44=3,'Input Sheet'!E44*CashFlows!$E$28,IF('Input Sheet'!D44=2,'Input Sheet'!E44*'Input Sheet'!$E$9:$F$9,IF('Input Sheet'!D44=1,'Input Sheet'!E44,0)))))</f>
        <v>0</v>
      </c>
      <c r="F48" s="73">
        <f>IF(F23&lt;='Input Sheet'!$E$58+1,IF('Input Sheet'!$D$25&lt;&gt;1,0,IF('Input Sheet'!$D$44=1,CashFlows!E48*(1+'Input Sheet'!F44),IF('Input Sheet'!$D$44=2,E48*(1+'Input Sheet'!F44),IF('Input Sheet'!$D$44=3,'Input Sheet'!E44*CashFlows!F28,IF('Input Sheet'!$D$44=4,'Input Sheet'!F44,0))))),0)</f>
        <v>0</v>
      </c>
      <c r="G48" s="73">
        <f>IF(G23&lt;='Input Sheet'!$E$58+1,IF('Input Sheet'!$D$25&lt;&gt;1,0,IF('Input Sheet'!$D$44=1,CashFlows!F48*(1+'Input Sheet'!G44),IF('Input Sheet'!$D$44=2,F48*(1+'Input Sheet'!G44),IF('Input Sheet'!$D$44=3,'Input Sheet'!F44*CashFlows!G28,IF('Input Sheet'!$D$44=4,'Input Sheet'!G44,0))))),0)</f>
        <v>0</v>
      </c>
      <c r="H48" s="73">
        <f>IF(H23&lt;='Input Sheet'!$E$58+1,IF('Input Sheet'!$D$25&lt;&gt;1,0,IF('Input Sheet'!$D$44=1,CashFlows!G48*(1+'Input Sheet'!H44),IF('Input Sheet'!$D$44=2,G48*(1+'Input Sheet'!H44),IF('Input Sheet'!$D$44=3,'Input Sheet'!G44*CashFlows!H28,IF('Input Sheet'!$D$44=4,'Input Sheet'!H44,0))))),0)</f>
        <v>0</v>
      </c>
      <c r="I48" s="73">
        <f>IF(I23&lt;='Input Sheet'!$E$58+1,IF('Input Sheet'!$D$25&lt;&gt;1,0,IF('Input Sheet'!$D$44=1,CashFlows!H48*(1+'Input Sheet'!I44),IF('Input Sheet'!$D$44=2,H48*(1+'Input Sheet'!I44),IF('Input Sheet'!$D$44=3,'Input Sheet'!H44*CashFlows!I28,IF('Input Sheet'!$D$44=4,'Input Sheet'!I44,0))))),0)</f>
        <v>0</v>
      </c>
      <c r="J48" s="73">
        <f>IF(J23&lt;='Input Sheet'!$E$58+1,IF('Input Sheet'!$D$25&lt;&gt;1,0,IF('Input Sheet'!$D$44=1,CashFlows!I48*(1+'Input Sheet'!J44),IF('Input Sheet'!$D$44=2,I48*(1+'Input Sheet'!J44),IF('Input Sheet'!$D$44=3,'Input Sheet'!I44*CashFlows!J28,IF('Input Sheet'!$D$44=4,'Input Sheet'!J44,0))))),0)</f>
        <v>0</v>
      </c>
      <c r="K48" s="73">
        <f>IF(K23&lt;='Input Sheet'!$E$58+1,IF('Input Sheet'!$D$25&lt;&gt;1,0,IF('Input Sheet'!$D$44=1,CashFlows!J48*(1+'Input Sheet'!K44),IF('Input Sheet'!$D$44=2,J48*(1+'Input Sheet'!K44),IF('Input Sheet'!$D$44=3,'Input Sheet'!J44*CashFlows!K28,IF('Input Sheet'!$D$44=4,'Input Sheet'!K44,0))))),0)</f>
        <v>0</v>
      </c>
      <c r="L48" s="73">
        <f>IF(L23&lt;='Input Sheet'!$E$58+1,IF('Input Sheet'!$D$25&lt;&gt;1,0,IF('Input Sheet'!$D$44=1,CashFlows!K48*(1+'Input Sheet'!L44),IF('Input Sheet'!$D$44=2,K48*(1+'Input Sheet'!L44),IF('Input Sheet'!$D$44=3,'Input Sheet'!K44*CashFlows!L28,IF('Input Sheet'!$D$44=4,'Input Sheet'!L44,0))))),0)</f>
        <v>0</v>
      </c>
      <c r="M48" s="73">
        <f>IF(M23&lt;='Input Sheet'!$E$58+1,IF('Input Sheet'!$D$25&lt;&gt;1,0,IF('Input Sheet'!$D$44=1,CashFlows!L48*(1+'Input Sheet'!M44),IF('Input Sheet'!$D$44=2,L48*(1+'Input Sheet'!M44),IF('Input Sheet'!$D$44=3,'Input Sheet'!L44*CashFlows!M28,IF('Input Sheet'!$D$44=4,'Input Sheet'!M44,0))))),0)</f>
        <v>0</v>
      </c>
      <c r="N48" s="73">
        <f>IF(N23&lt;='Input Sheet'!$E$58+1,IF('Input Sheet'!$D$25&lt;&gt;1,0,IF('Input Sheet'!$D$44=1,CashFlows!M48*(1+'Input Sheet'!N44),IF('Input Sheet'!$D$44=2,M48*(1+'Input Sheet'!N44),IF('Input Sheet'!$D$44=3,'Input Sheet'!M44*CashFlows!N28,IF('Input Sheet'!$D$44=4,'Input Sheet'!N44,0))))),0)</f>
        <v>0</v>
      </c>
      <c r="O48" s="73">
        <f>IF(O23&lt;='Input Sheet'!$E$58+1,IF('Input Sheet'!$D$25&lt;&gt;1,0,IF('Input Sheet'!$D$44=1,CashFlows!N48*(1+'Input Sheet'!O44),IF('Input Sheet'!$D$44=2,N48*(1+'Input Sheet'!O44),IF('Input Sheet'!$D$44=3,'Input Sheet'!N44*CashFlows!O28,IF('Input Sheet'!$D$44=4,'Input Sheet'!O44,0))))),0)</f>
        <v>0</v>
      </c>
    </row>
    <row r="49" spans="1:15" s="197" customFormat="1" ht="18" customHeight="1" hidden="1">
      <c r="A49" s="196"/>
      <c r="B49" s="112">
        <v>26</v>
      </c>
      <c r="C49" s="301">
        <f>'Input Sheet'!C45</f>
        <v>0</v>
      </c>
      <c r="D49" s="301"/>
      <c r="E49" s="73">
        <f>IF('Input Sheet'!$D$25&lt;&gt;1,0,IF('Input Sheet'!D45=4,'Input Sheet'!E45,IF('Input Sheet'!D45=3,'Input Sheet'!E45*CashFlows!$E$28,IF('Input Sheet'!D45=2,'Input Sheet'!E45*'Input Sheet'!$E$9:$F$9,IF('Input Sheet'!D45=1,'Input Sheet'!E45,0)))))</f>
        <v>0</v>
      </c>
      <c r="F49" s="73">
        <f>IF(F23&lt;='Input Sheet'!$E$58+1,IF('Input Sheet'!$D$25&lt;&gt;1,0,IF('Input Sheet'!$D$45=1,CashFlows!E49*(1+'Input Sheet'!F45),IF('Input Sheet'!$D$45=2,E49*(1+'Input Sheet'!F45),IF('Input Sheet'!$D$45=3,'Input Sheet'!E45*CashFlows!F28,IF('Input Sheet'!$D$45=4,'Input Sheet'!F45,0))))),0)</f>
        <v>0</v>
      </c>
      <c r="G49" s="73">
        <f>IF(G23&lt;='Input Sheet'!$E$58+1,IF('Input Sheet'!$D$25&lt;&gt;1,0,IF('Input Sheet'!$D$45=1,CashFlows!F49*(1+'Input Sheet'!G45),IF('Input Sheet'!$D$45=2,F49*(1+'Input Sheet'!G45),IF('Input Sheet'!$D$45=3,'Input Sheet'!F45*CashFlows!G28,IF('Input Sheet'!$D$45=4,'Input Sheet'!G45,0))))),0)</f>
        <v>0</v>
      </c>
      <c r="H49" s="73">
        <f>IF(H23&lt;='Input Sheet'!$E$58+1,IF('Input Sheet'!$D$25&lt;&gt;1,0,IF('Input Sheet'!$D$45=1,CashFlows!G49*(1+'Input Sheet'!H45),IF('Input Sheet'!$D$45=2,G49*(1+'Input Sheet'!H45),IF('Input Sheet'!$D$45=3,'Input Sheet'!G45*CashFlows!H28,IF('Input Sheet'!$D$45=4,'Input Sheet'!H45,0))))),0)</f>
        <v>0</v>
      </c>
      <c r="I49" s="73">
        <f>IF(I23&lt;='Input Sheet'!$E$58+1,IF('Input Sheet'!$D$25&lt;&gt;1,0,IF('Input Sheet'!$D$45=1,CashFlows!H49*(1+'Input Sheet'!I45),IF('Input Sheet'!$D$45=2,H49*(1+'Input Sheet'!I45),IF('Input Sheet'!$D$45=3,'Input Sheet'!H45*CashFlows!I28,IF('Input Sheet'!$D$45=4,'Input Sheet'!I45,0))))),0)</f>
        <v>0</v>
      </c>
      <c r="J49" s="73">
        <f>IF(J23&lt;='Input Sheet'!$E$58+1,IF('Input Sheet'!$D$25&lt;&gt;1,0,IF('Input Sheet'!$D$45=1,CashFlows!I49*(1+'Input Sheet'!J45),IF('Input Sheet'!$D$45=2,I49*(1+'Input Sheet'!J45),IF('Input Sheet'!$D$45=3,'Input Sheet'!I45*CashFlows!J28,IF('Input Sheet'!$D$45=4,'Input Sheet'!J45,0))))),0)</f>
        <v>0</v>
      </c>
      <c r="K49" s="73">
        <f>IF(K23&lt;='Input Sheet'!$E$58+1,IF('Input Sheet'!$D$25&lt;&gt;1,0,IF('Input Sheet'!$D$45=1,CashFlows!J49*(1+'Input Sheet'!K45),IF('Input Sheet'!$D$45=2,J49*(1+'Input Sheet'!K45),IF('Input Sheet'!$D$45=3,'Input Sheet'!J45*CashFlows!K28,IF('Input Sheet'!$D$45=4,'Input Sheet'!K45,0))))),0)</f>
        <v>0</v>
      </c>
      <c r="L49" s="73">
        <f>IF(L23&lt;='Input Sheet'!$E$58+1,IF('Input Sheet'!$D$25&lt;&gt;1,0,IF('Input Sheet'!$D$45=1,CashFlows!K49*(1+'Input Sheet'!L45),IF('Input Sheet'!$D$45=2,K49*(1+'Input Sheet'!L45),IF('Input Sheet'!$D$45=3,'Input Sheet'!K45*CashFlows!L28,IF('Input Sheet'!$D$45=4,'Input Sheet'!L45,0))))),0)</f>
        <v>0</v>
      </c>
      <c r="M49" s="73">
        <f>IF(M23&lt;='Input Sheet'!$E$58+1,IF('Input Sheet'!$D$25&lt;&gt;1,0,IF('Input Sheet'!$D$45=1,CashFlows!L49*(1+'Input Sheet'!M45),IF('Input Sheet'!$D$45=2,L49*(1+'Input Sheet'!M45),IF('Input Sheet'!$D$45=3,'Input Sheet'!L45*CashFlows!M28,IF('Input Sheet'!$D$45=4,'Input Sheet'!M45,0))))),0)</f>
        <v>0</v>
      </c>
      <c r="N49" s="73">
        <f>IF(N23&lt;='Input Sheet'!$E$58+1,IF('Input Sheet'!$D$25&lt;&gt;1,0,IF('Input Sheet'!$D$45=1,CashFlows!M49*(1+'Input Sheet'!N45),IF('Input Sheet'!$D$45=2,M49*(1+'Input Sheet'!N45),IF('Input Sheet'!$D$45=3,'Input Sheet'!M45*CashFlows!N28,IF('Input Sheet'!$D$45=4,'Input Sheet'!N45,0))))),0)</f>
        <v>0</v>
      </c>
      <c r="O49" s="73">
        <f>IF(O23&lt;='Input Sheet'!$E$58+1,IF('Input Sheet'!$D$25&lt;&gt;1,0,IF('Input Sheet'!$D$45=1,CashFlows!N49*(1+'Input Sheet'!O45),IF('Input Sheet'!$D$45=2,N49*(1+'Input Sheet'!O45),IF('Input Sheet'!$D$45=3,'Input Sheet'!N45*CashFlows!O28,IF('Input Sheet'!$D$45=4,'Input Sheet'!O45,0))))),0)</f>
        <v>0</v>
      </c>
    </row>
    <row r="50" spans="1:15" s="197" customFormat="1" ht="18" customHeight="1">
      <c r="A50" s="196"/>
      <c r="B50" s="110">
        <v>6</v>
      </c>
      <c r="C50" s="271" t="s">
        <v>65</v>
      </c>
      <c r="D50" s="272"/>
      <c r="E50" s="199">
        <f>IF('Input Sheet'!D25=1,SUM(CashFlows!E30:E49),IF('Input Sheet'!D25=2,'Input Sheet'!E46*CashFlows!E28,IF('Input Sheet'!D25=3,'Input Sheet'!E46,IF('Input Sheet'!D25=4,'Input Sheet'!E46*'Input Sheet'!E9:F9,IF('Input Sheet'!D25=5,'Input Sheet'!E46,0)))))</f>
        <v>0</v>
      </c>
      <c r="F50" s="199">
        <f>IF(F23&lt;='Input Sheet'!$E$58+1,IF('Input Sheet'!$D$25=1,SUM(CashFlows!F30:F49),IF('Input Sheet'!$D$25=2,'Input Sheet'!F46*CashFlows!F28,IF('Input Sheet'!$D$25=3,E50*(1+'Input Sheet'!F46),IF('Input Sheet'!$D$25=4,CashFlows!E50*(1+'Input Sheet'!F46),IF('Input Sheet'!$D$25=5,'Input Sheet'!F46,0))))),0)</f>
        <v>0</v>
      </c>
      <c r="G50" s="199">
        <f>IF(G23&lt;='Input Sheet'!$E$58+1,IF('Input Sheet'!$D$25=1,SUM(CashFlows!G30:G49),IF('Input Sheet'!$D$25=2,'Input Sheet'!G46*CashFlows!G28,IF('Input Sheet'!$D$25=3,F50*(1+'Input Sheet'!G46),IF('Input Sheet'!$D$25=4,CashFlows!F50*(1+'Input Sheet'!G46),IF('Input Sheet'!$D$25=5,'Input Sheet'!G46,0))))),0)</f>
        <v>0</v>
      </c>
      <c r="H50" s="199">
        <f>IF(H23&lt;='Input Sheet'!$E$58+1,IF('Input Sheet'!$D$25=1,SUM(CashFlows!H30:H49),IF('Input Sheet'!$D$25=2,'Input Sheet'!H46*CashFlows!H28,IF('Input Sheet'!$D$25=3,G50*(1+'Input Sheet'!H46),IF('Input Sheet'!$D$25=4,CashFlows!G50*(1+'Input Sheet'!H46),IF('Input Sheet'!$D$25=5,'Input Sheet'!H46,0))))),0)</f>
        <v>0</v>
      </c>
      <c r="I50" s="199">
        <f>IF(I23&lt;='Input Sheet'!$E$58+1,IF('Input Sheet'!$D$25=1,SUM(CashFlows!I30:I49),IF('Input Sheet'!$D$25=2,'Input Sheet'!I46*CashFlows!I28,IF('Input Sheet'!$D$25=3,H50*(1+'Input Sheet'!I46),IF('Input Sheet'!$D$25=4,CashFlows!H50*(1+'Input Sheet'!I46),IF('Input Sheet'!$D$25=5,'Input Sheet'!I46,0))))),0)</f>
        <v>0</v>
      </c>
      <c r="J50" s="199">
        <f>IF(J23&lt;='Input Sheet'!$E$58+1,IF('Input Sheet'!$D$25=1,SUM(CashFlows!J30:J49),IF('Input Sheet'!$D$25=2,'Input Sheet'!J46*CashFlows!J28,IF('Input Sheet'!$D$25=3,I50*(1+'Input Sheet'!J46),IF('Input Sheet'!$D$25=4,CashFlows!I50*(1+'Input Sheet'!J46),IF('Input Sheet'!$D$25=5,'Input Sheet'!J46,0))))),0)</f>
        <v>0</v>
      </c>
      <c r="K50" s="199">
        <f>IF(K23&lt;='Input Sheet'!$E$58+1,IF('Input Sheet'!$D$25=1,SUM(CashFlows!K30:K49),IF('Input Sheet'!$D$25=2,'Input Sheet'!K46*CashFlows!K28,IF('Input Sheet'!$D$25=3,J50*(1+'Input Sheet'!K46),IF('Input Sheet'!$D$25=4,CashFlows!J50*(1+'Input Sheet'!K46),IF('Input Sheet'!$D$25=5,'Input Sheet'!K46,0))))),0)</f>
        <v>0</v>
      </c>
      <c r="L50" s="199">
        <f>IF(L23&lt;='Input Sheet'!$E$58+1,IF('Input Sheet'!$D$25=1,SUM(CashFlows!L30:L49),IF('Input Sheet'!$D$25=2,'Input Sheet'!L46*CashFlows!L28,IF('Input Sheet'!$D$25=3,K50*(1+'Input Sheet'!L46),IF('Input Sheet'!$D$25=4,CashFlows!K50*(1+'Input Sheet'!L46),IF('Input Sheet'!$D$25=5,'Input Sheet'!L46,0))))),0)</f>
        <v>0</v>
      </c>
      <c r="M50" s="199">
        <f>IF(M23&lt;='Input Sheet'!$E$58+1,IF('Input Sheet'!$D$25=1,SUM(CashFlows!M30:M49),IF('Input Sheet'!$D$25=2,'Input Sheet'!M46*CashFlows!M28,IF('Input Sheet'!$D$25=3,L50*(1+'Input Sheet'!M46),IF('Input Sheet'!$D$25=4,CashFlows!L50*(1+'Input Sheet'!M46),IF('Input Sheet'!$D$25=5,'Input Sheet'!M46,0))))),0)</f>
        <v>0</v>
      </c>
      <c r="N50" s="199">
        <f>IF(N23&lt;='Input Sheet'!$E$58+1,IF('Input Sheet'!$D$25=1,SUM(CashFlows!N30:N49),IF('Input Sheet'!$D$25=2,'Input Sheet'!N46*CashFlows!N28,IF('Input Sheet'!$D$25=3,M50*(1+'Input Sheet'!N46),IF('Input Sheet'!$D$25=4,CashFlows!M50*(1+'Input Sheet'!N46),IF('Input Sheet'!$D$25=5,'Input Sheet'!N46,0))))),0)</f>
        <v>0</v>
      </c>
      <c r="O50" s="199">
        <f>IF(O23&lt;='Input Sheet'!$E$58+1,IF('Input Sheet'!$D$25=1,SUM(CashFlows!O30:O49),IF('Input Sheet'!$D$25=2,'Input Sheet'!O46*CashFlows!O28,IF('Input Sheet'!$D$25=3,N50*(1+'Input Sheet'!O46),IF('Input Sheet'!$D$25=4,CashFlows!N50*(1+'Input Sheet'!O46),IF('Input Sheet'!$D$25=5,'Input Sheet'!O46,0))))),0)</f>
        <v>0</v>
      </c>
    </row>
    <row r="51" spans="1:15" s="197" customFormat="1" ht="18" customHeight="1">
      <c r="A51" s="196"/>
      <c r="B51" s="198">
        <v>7</v>
      </c>
      <c r="C51" s="350" t="s">
        <v>66</v>
      </c>
      <c r="D51" s="272"/>
      <c r="E51" s="200">
        <f>E28-E50</f>
        <v>0</v>
      </c>
      <c r="F51" s="200">
        <f>IF(F23&lt;='Input Sheet'!$E$58+1,F28-F50,0)</f>
        <v>0</v>
      </c>
      <c r="G51" s="200">
        <f>IF(G23&lt;='Input Sheet'!$E$58+1,G28-G50,0)</f>
        <v>0</v>
      </c>
      <c r="H51" s="200">
        <f>IF(H23&lt;='Input Sheet'!$E$58+1,H28-H50,0)</f>
        <v>0</v>
      </c>
      <c r="I51" s="200">
        <f>IF(I23&lt;='Input Sheet'!$E$58+1,I28-I50,0)</f>
        <v>0</v>
      </c>
      <c r="J51" s="200">
        <f>IF(J23&lt;='Input Sheet'!$E$58+1,J28-J50,0)</f>
        <v>0</v>
      </c>
      <c r="K51" s="200">
        <f>IF(K23&lt;='Input Sheet'!$E$58+1,K28-K50,0)</f>
        <v>0</v>
      </c>
      <c r="L51" s="200">
        <f>IF(L23&lt;='Input Sheet'!$E$58+1,L28-L50,0)</f>
        <v>0</v>
      </c>
      <c r="M51" s="200">
        <f>IF(M23&lt;='Input Sheet'!$E$58+1,M28-M50,0)</f>
        <v>0</v>
      </c>
      <c r="N51" s="200">
        <f>IF(N23&lt;='Input Sheet'!$E$58+1,N28-N50,0)</f>
        <v>0</v>
      </c>
      <c r="O51" s="200">
        <f>IF(O23&lt;='Input Sheet'!$E$58+1,O28-O50,0)</f>
        <v>0</v>
      </c>
    </row>
    <row r="52" spans="1:15" s="197" customFormat="1" ht="18" customHeight="1">
      <c r="A52" s="196"/>
      <c r="B52" s="254">
        <v>8</v>
      </c>
      <c r="C52" s="273" t="s">
        <v>67</v>
      </c>
      <c r="D52" s="298"/>
      <c r="E52" s="113">
        <f>IF(D17=0,0,ROUND(D19-(D13-(-PV($D$14/$D$17,($D$15-E23)*$D$17,$D$18,0,0))),2))</f>
        <v>0</v>
      </c>
      <c r="F52" s="113">
        <f>IF($D$17=0,0,ROUND(IF(F23&lt;='Input Sheet'!$E$58,$D$19-((-PV($D$14/$D$17,($D$15-E23)*$D$17,$D$18,0,0))-(-PV($D$14/$D$17,($D$15-F23)*$D$17,$D$18,0,0))),0),2))</f>
        <v>0</v>
      </c>
      <c r="G52" s="113">
        <f>IF($D$17=0,0,ROUND(IF(G23&lt;='Input Sheet'!$E$58,$D$19-((-PV($D$14/$D$17,($D$15-F23)*$D$17,$D$18,0,0))-(-PV($D$14/$D$17,($D$15-G23)*$D$17,$D$18,0,0))),0),2))</f>
        <v>0</v>
      </c>
      <c r="H52" s="113">
        <f>IF($D$17=0,0,ROUND(IF(H23&lt;='Input Sheet'!$E$58,$D$19-((-PV($D$14/$D$17,($D$15-G23)*$D$17,$D$18,0,0))-(-PV($D$14/$D$17,($D$15-H23)*$D$17,$D$18,0,0))),0),2))</f>
        <v>0</v>
      </c>
      <c r="I52" s="113">
        <f>IF($D$17=0,0,ROUND(IF(I23&lt;='Input Sheet'!$E$58,$D$19-((-PV($D$14/$D$17,($D$15-H23)*$D$17,$D$18,0,0))-(-PV($D$14/$D$17,($D$15-I23)*$D$17,$D$18,0,0))),0),2))</f>
        <v>0</v>
      </c>
      <c r="J52" s="113">
        <f>IF($D$17=0,0,ROUND(IF(J23&lt;='Input Sheet'!$E$58,$D$19-((-PV($D$14/$D$17,($D$15-I23)*$D$17,$D$18,0,0))-(-PV($D$14/$D$17,($D$15-J23)*$D$17,$D$18,0,0))),0),2))</f>
        <v>0</v>
      </c>
      <c r="K52" s="113">
        <f>IF($D$17=0,0,ROUND(IF(K23&lt;='Input Sheet'!$E$58,$D$19-((-PV($D$14/$D$17,($D$15-J23)*$D$17,$D$18,0,0))-(-PV($D$14/$D$17,($D$15-K23)*$D$17,$D$18,0,0))),0),2))</f>
        <v>0</v>
      </c>
      <c r="L52" s="113">
        <f>IF($D$17=0,0,ROUND(IF(L23&lt;='Input Sheet'!$E$58,$D$19-((-PV($D$14/$D$17,($D$15-K23)*$D$17,$D$18,0,0))-(-PV($D$14/$D$17,($D$15-L23)*$D$17,$D$18,0,0))),0),2))</f>
        <v>0</v>
      </c>
      <c r="M52" s="113">
        <f>IF($D$17=0,0,ROUND(IF(M23&lt;='Input Sheet'!$E$58,$D$19-((-PV($D$14/$D$17,($D$15-L23)*$D$17,$D$18,0,0))-(-PV($D$14/$D$17,($D$15-M23)*$D$17,$D$18,0,0))),0),2))</f>
        <v>0</v>
      </c>
      <c r="N52" s="113">
        <f>IF($D$17=0,0,ROUND(IF(N23&lt;='Input Sheet'!$E$58,$D$19-((-PV($D$14/$D$17,($D$15-M23)*$D$17,$D$18,0,0))-(-PV($D$14/$D$17,($D$15-N23)*$D$17,$D$18,0,0))),0),2))</f>
        <v>0</v>
      </c>
      <c r="O52" s="113">
        <f>IF($D$17=0,0,ROUND(IF(O23&lt;='Input Sheet'!$E$58,$D$19-((-PV($D$14/$D$17,($D$15-N23)*$D$17,$D$18,0,0))-(-PV($D$14/$D$17,($D$15-O23)*$D$17,$D$18,0,0))),0),2))</f>
        <v>0</v>
      </c>
    </row>
    <row r="53" spans="1:15" s="197" customFormat="1" ht="18" customHeight="1">
      <c r="A53" s="196"/>
      <c r="B53" s="112">
        <v>9</v>
      </c>
      <c r="C53" s="273" t="s">
        <v>68</v>
      </c>
      <c r="D53" s="298"/>
      <c r="E53" s="113">
        <f>IF(E13=0,0,ROUND(E19-(E13-(-PV(E14/E17,(E15-E23)*E17,E18,0,0))),2))</f>
        <v>0</v>
      </c>
      <c r="F53" s="72">
        <f>IF($E$13=0,0,ROUND(IF(F23&lt;='Input Sheet'!$E$58,$E$19-((-PV($E$14/$E$17,($E$15-E23)*$E$17,$E$18,0,0)-(-PV($E$14/$E$17,($E$15-F23)*$E$17,$E$18,0,0)))),0),2))</f>
        <v>0</v>
      </c>
      <c r="G53" s="72">
        <f>IF($E$13=0,0,ROUND(IF(G23&lt;='Input Sheet'!$E$58,$E$19-((-PV($E$14/$E$17,($E$15-F23)*$E$17,$E$18,0,0)-(-PV($E$14/$E$17,($E$15-G23)*$E$17,$E$18,0,0)))),0),2))</f>
        <v>0</v>
      </c>
      <c r="H53" s="72">
        <f>IF($E$13=0,0,ROUND(IF(H23&lt;='Input Sheet'!$E$58,$E$19-((-PV($E$14/$E$17,($E$15-G23)*$E$17,$E$18,0,0)-(-PV($E$14/$E$17,($E$15-H23)*$E$17,$E$18,0,0)))),0),2))</f>
        <v>0</v>
      </c>
      <c r="I53" s="72">
        <f>IF($E$13=0,0,ROUND(IF(I23&lt;='Input Sheet'!$E$58,$E$19-((-PV($E$14/$E$17,($E$15-H23)*$E$17,$E$18,0,0)-(-PV($E$14/$E$17,($E$15-I23)*$E$17,$E$18,0,0)))),0),2))</f>
        <v>0</v>
      </c>
      <c r="J53" s="72">
        <f>IF($E$13=0,0,ROUND(IF(J23&lt;='Input Sheet'!$E$58,$E$19-((-PV($E$14/$E$17,($E$15-I23)*$E$17,$E$18,0,0)-(-PV($E$14/$E$17,($E$15-J23)*$E$17,$E$18,0,0)))),0),2))</f>
        <v>0</v>
      </c>
      <c r="K53" s="72">
        <f>IF($E$13=0,0,ROUND(IF(K23&lt;='Input Sheet'!$E$58,$E$19-((-PV($E$14/$E$17,($E$15-J23)*$E$17,$E$18,0,0)-(-PV($E$14/$E$17,($E$15-K23)*$E$17,$E$18,0,0)))),0),2))</f>
        <v>0</v>
      </c>
      <c r="L53" s="72">
        <f>IF($E$13=0,0,ROUND(IF(L23&lt;='Input Sheet'!$E$58,$E$19-((-PV($E$14/$E$17,($E$15-K23)*$E$17,$E$18,0,0)-(-PV($E$14/$E$17,($E$15-L23)*$E$17,$E$18,0,0)))),0),2))</f>
        <v>0</v>
      </c>
      <c r="M53" s="72">
        <f>IF($E$13=0,0,ROUND(IF(M23&lt;='Input Sheet'!$E$58,$E$19-((-PV($E$14/$E$17,($E$15-L23)*$E$17,$E$18,0,0)-(-PV($E$14/$E$17,($E$15-M23)*$E$17,$E$18,0,0)))),0),2))</f>
        <v>0</v>
      </c>
      <c r="N53" s="72">
        <f>IF($E$13=0,0,ROUND(IF(N23&lt;='Input Sheet'!$E$58,$E$19-((-PV($E$14/$E$17,($E$15-M23)*$E$17,$E$18,0,0)-(-PV($E$14/$E$17,($E$15-N23)*$E$17,$E$18,0,0)))),0),2))</f>
        <v>0</v>
      </c>
      <c r="O53" s="113"/>
    </row>
    <row r="54" spans="1:15" s="197" customFormat="1" ht="18" customHeight="1">
      <c r="A54" s="196"/>
      <c r="B54" s="254">
        <v>10</v>
      </c>
      <c r="C54" s="273" t="s">
        <v>69</v>
      </c>
      <c r="D54" s="298"/>
      <c r="E54" s="113">
        <f>ROUND(G13*G19,0)</f>
        <v>0</v>
      </c>
      <c r="F54" s="113">
        <f>ROUND(IF(F23&lt;='Input Sheet'!$E$58,IF(F23&lt;'Input Sheet'!$E$58,CashFlows!$G$13*CashFlows!$G$18,IF(CashFlows!F23='Input Sheet'!$E$58,CashFlows!$G$13*CashFlows!$G$19,IF(CashFlows!F23&gt;'Input Sheet'!$E$58,0))),0),0)</f>
        <v>0</v>
      </c>
      <c r="G54" s="113">
        <f>ROUND(IF(G23&lt;='Input Sheet'!$E$58,IF(G23&lt;'Input Sheet'!$E$58,CashFlows!$G$13*CashFlows!$G$18,IF(CashFlows!G23='Input Sheet'!$E$58,CashFlows!$G$13*CashFlows!$G$19,IF(CashFlows!G23&gt;'Input Sheet'!$E$58,0))),0),0)</f>
        <v>0</v>
      </c>
      <c r="H54" s="113">
        <f>ROUND(IF(H23&lt;='Input Sheet'!$E$58,IF(H23&lt;'Input Sheet'!$E$58,CashFlows!$G$13*CashFlows!$G$18,IF(CashFlows!H23='Input Sheet'!$E$58,CashFlows!$G$13*CashFlows!$G$19,IF(CashFlows!H23&gt;'Input Sheet'!$E$58,0))),0),0)</f>
        <v>0</v>
      </c>
      <c r="I54" s="113">
        <f>ROUND(IF(I23&lt;='Input Sheet'!$E$58,IF(I23&lt;'Input Sheet'!$E$58,CashFlows!$G$13*CashFlows!$G$18,IF(CashFlows!I23='Input Sheet'!$E$58,CashFlows!$G$13*CashFlows!$G$19,IF(CashFlows!I23&gt;'Input Sheet'!$E$58,0))),0),0)</f>
        <v>0</v>
      </c>
      <c r="J54" s="113">
        <f>ROUND(IF(J23&lt;='Input Sheet'!$E$58,IF(J23&lt;'Input Sheet'!$E$58,CashFlows!$G$13*CashFlows!$G$18,IF(CashFlows!J23='Input Sheet'!$E$58,CashFlows!$G$13*CashFlows!$G$19,IF(CashFlows!J23&gt;'Input Sheet'!$E$58,0))),0),0)</f>
        <v>0</v>
      </c>
      <c r="K54" s="113">
        <f>ROUND(IF(K23&lt;='Input Sheet'!$E$58,IF(K23&lt;'Input Sheet'!$E$58,CashFlows!$G$13*CashFlows!$G$18,IF(CashFlows!K23='Input Sheet'!$E$58,CashFlows!$G$13*CashFlows!$G$19,IF(CashFlows!K23&gt;'Input Sheet'!$E$58,0))),0),0)</f>
        <v>0</v>
      </c>
      <c r="L54" s="113">
        <f>ROUND(IF(L23&lt;='Input Sheet'!$E$58,IF(L23&lt;'Input Sheet'!$E$58,CashFlows!$G$13*CashFlows!$G$18,IF(CashFlows!L23='Input Sheet'!$E$58,CashFlows!$G$13*CashFlows!$G$19,IF(CashFlows!L23&gt;'Input Sheet'!$E$58,0))),0),0)</f>
        <v>0</v>
      </c>
      <c r="M54" s="113">
        <f>ROUND(IF(M23&lt;='Input Sheet'!$E$58,IF(M23&lt;'Input Sheet'!$E$58,CashFlows!$G$13*CashFlows!$G$18,IF(CashFlows!M23='Input Sheet'!$E$58,CashFlows!$G$13*CashFlows!$G$19,IF(CashFlows!M23&gt;'Input Sheet'!$E$58,0))),0),0)</f>
        <v>0</v>
      </c>
      <c r="N54" s="113">
        <f>ROUND(IF(N23&lt;='Input Sheet'!$E$58,IF(N23&lt;'Input Sheet'!$E$58,CashFlows!$G$13*CashFlows!$G$18,IF(CashFlows!N23='Input Sheet'!$E$58,CashFlows!$G$13*CashFlows!$G$19,IF(CashFlows!N23&gt;'Input Sheet'!$E$58,0))),0),0)</f>
        <v>0</v>
      </c>
      <c r="O54" s="113"/>
    </row>
    <row r="55" spans="1:15" s="197" customFormat="1" ht="18" customHeight="1">
      <c r="A55" s="196"/>
      <c r="B55" s="112">
        <v>11</v>
      </c>
      <c r="C55" s="273" t="s">
        <v>70</v>
      </c>
      <c r="D55" s="298"/>
      <c r="E55" s="113">
        <f>ROUND(H13*H19,0)</f>
        <v>0</v>
      </c>
      <c r="F55" s="113">
        <f>ROUND(IF(F23&lt;'Input Sheet'!$E$58,CashFlows!$H$13*CashFlows!$H$18,IF(CashFlows!F23='Input Sheet'!$E$58,CashFlows!$H$13*CashFlows!$H$19,IF(CashFlows!F23&gt;'Input Sheet'!$E$58,0))),0)</f>
        <v>0</v>
      </c>
      <c r="G55" s="113">
        <f>ROUND(IF(G23&lt;'Input Sheet'!$E$58,CashFlows!$H$13*CashFlows!$H$18,IF(CashFlows!G23='Input Sheet'!$E$58,CashFlows!$H$13*CashFlows!$H$19,IF(CashFlows!G23&gt;'Input Sheet'!$E$58,0))),0)</f>
        <v>0</v>
      </c>
      <c r="H55" s="113">
        <f>ROUND(IF(H23&lt;'Input Sheet'!$E$58,CashFlows!$H$13*CashFlows!$H$18,IF(CashFlows!H23='Input Sheet'!$E$58,CashFlows!$H$13*CashFlows!$H$19,IF(CashFlows!H23&gt;'Input Sheet'!$E$58,0))),0)</f>
        <v>0</v>
      </c>
      <c r="I55" s="113">
        <f>ROUND(IF(I23&lt;'Input Sheet'!$E$58,CashFlows!$H$13*CashFlows!$H$18,IF(CashFlows!I23='Input Sheet'!$E$58,CashFlows!$H$13*CashFlows!$H$19,IF(CashFlows!I23&gt;'Input Sheet'!$E$58,0))),0)</f>
        <v>0</v>
      </c>
      <c r="J55" s="113">
        <f>ROUND(IF(J23&lt;'Input Sheet'!$E$58,CashFlows!$H$13*CashFlows!$H$18,IF(CashFlows!J23='Input Sheet'!$E$58,CashFlows!$H$13*CashFlows!$H$19,IF(CashFlows!J23&gt;'Input Sheet'!$E$58,0))),0)</f>
        <v>0</v>
      </c>
      <c r="K55" s="113">
        <f>ROUND(IF(K23&lt;'Input Sheet'!$E$58,CashFlows!$H$13*CashFlows!$H$18,IF(CashFlows!K23='Input Sheet'!$E$58,CashFlows!$H$13*CashFlows!$H$19,IF(CashFlows!K23&gt;'Input Sheet'!$E$58,0))),0)</f>
        <v>0</v>
      </c>
      <c r="L55" s="113">
        <f>ROUND(IF(L23&lt;'Input Sheet'!$E$58,CashFlows!$H$13*CashFlows!$H$18,IF(CashFlows!L23='Input Sheet'!$E$58,CashFlows!$H$13*CashFlows!$H$19,IF(CashFlows!L23&gt;'Input Sheet'!$E$58,0))),0)</f>
        <v>0</v>
      </c>
      <c r="M55" s="113">
        <f>ROUND(IF(M23&lt;'Input Sheet'!$E$58,CashFlows!$H$13*CashFlows!$H$18,IF(CashFlows!M23='Input Sheet'!$E$58,CashFlows!$H$13*CashFlows!$H$19,IF(CashFlows!M23&gt;'Input Sheet'!$E$58,0))),0)</f>
        <v>0</v>
      </c>
      <c r="N55" s="113">
        <f>ROUND(IF(N23&lt;'Input Sheet'!$E$58,CashFlows!$H$13*CashFlows!$H$18,IF(CashFlows!N23='Input Sheet'!$E$58,CashFlows!$H$13*CashFlows!$H$19,IF(CashFlows!N23&gt;'Input Sheet'!$E$58,0))),0)</f>
        <v>0</v>
      </c>
      <c r="O55" s="113"/>
    </row>
    <row r="56" spans="1:15" s="197" customFormat="1" ht="18" customHeight="1">
      <c r="A56" s="196"/>
      <c r="B56" s="254">
        <v>12</v>
      </c>
      <c r="C56" s="273" t="s">
        <v>71</v>
      </c>
      <c r="D56" s="298"/>
      <c r="E56" s="113">
        <f>IF(E23&lt;='Input Sheet'!$E$58,ROUND((IF(E23&lt;=$D$16,$D$20/$D$16,0))+(IF(E23&lt;=$E$16,$E$20/$E$16,0)),2),0)</f>
        <v>0</v>
      </c>
      <c r="F56" s="113">
        <f>IF(F23&lt;='Input Sheet'!$E$58,ROUND((IF(F23&lt;=$D$16,$D$20/$D$16,0))+(IF(F23&lt;=$E$16,$E$20/$E$16,0)),2),0)</f>
        <v>0</v>
      </c>
      <c r="G56" s="113">
        <f>IF(G23&lt;='Input Sheet'!$E$58,ROUND((IF(G23&lt;=$D$16,$D$20/$D$16,0))+(IF(G23&lt;=$E$16,$E$20/$E$16,0)),2),0)</f>
        <v>0</v>
      </c>
      <c r="H56" s="113">
        <f>IF(H23&lt;='Input Sheet'!$E$58,ROUND((IF(H23&lt;=$D$16,$D$20/$D$16,0))+(IF(H23&lt;=$E$16,$E$20/$E$16,0)),2),0)</f>
        <v>0</v>
      </c>
      <c r="I56" s="113">
        <f>IF(I23&lt;='Input Sheet'!$E$58,ROUND((IF(I23&lt;=$D$16,$D$20/$D$16,0))+(IF(I23&lt;=$E$16,$E$20/$E$16,0)),2),0)</f>
        <v>0</v>
      </c>
      <c r="J56" s="113">
        <f>IF(J23&lt;='Input Sheet'!$E$58,ROUND((IF(J23&lt;=$D$16,$D$20/$D$16,0))+(IF(J23&lt;=$E$16,$E$20/$E$16,0)),2),0)</f>
        <v>0</v>
      </c>
      <c r="K56" s="113">
        <f>IF(K23&lt;='Input Sheet'!$E$58,ROUND((IF(K23&lt;=$D$16,$D$20/$D$16,0))+(IF(K23&lt;=$E$16,$E$20/$E$16,0)),2),0)</f>
        <v>0</v>
      </c>
      <c r="L56" s="113">
        <f>IF(L23&lt;='Input Sheet'!$E$58,ROUND((IF(L23&lt;=$D$16,$D$20/$D$16,0))+(IF(L23&lt;=$E$16,$E$20/$E$16,0)),2),0)</f>
        <v>0</v>
      </c>
      <c r="M56" s="113">
        <f>IF(M23&lt;='Input Sheet'!$E$58,ROUND((IF(M23&lt;=$D$16,$D$20/$D$16,0))+(IF(M23&lt;=$E$16,$E$20/$E$16,0)),2),0)</f>
        <v>0</v>
      </c>
      <c r="N56" s="113">
        <f>IF(N23&lt;='Input Sheet'!$E$58,ROUND((IF(N23&lt;=$D$16,$D$20/$D$16,0))+(IF(N23&lt;=$E$16,$E$20/$E$16,0)),2),0)</f>
        <v>0</v>
      </c>
      <c r="O56" s="113">
        <f>IF(O23&lt;='Input Sheet'!$E$58,ROUND((IF(O23&lt;=$D$16,$D$20/$D$16,0))+(IF(O23&lt;=$E$16,$E$20/$E$16,0)),2),0)</f>
        <v>0</v>
      </c>
    </row>
    <row r="57" spans="1:15" s="197" customFormat="1" ht="18" customHeight="1">
      <c r="A57" s="196"/>
      <c r="B57" s="112">
        <v>13</v>
      </c>
      <c r="C57" s="273" t="s">
        <v>86</v>
      </c>
      <c r="D57" s="298"/>
      <c r="E57" s="113"/>
      <c r="F57" s="113"/>
      <c r="G57" s="113"/>
      <c r="H57" s="113"/>
      <c r="I57" s="113"/>
      <c r="J57" s="72"/>
      <c r="K57" s="113"/>
      <c r="L57" s="113"/>
      <c r="M57" s="113"/>
      <c r="N57" s="113"/>
      <c r="O57" s="113"/>
    </row>
    <row r="58" spans="1:15" s="197" customFormat="1" ht="18" customHeight="1">
      <c r="A58" s="196"/>
      <c r="B58" s="254">
        <v>14</v>
      </c>
      <c r="C58" s="273" t="s">
        <v>86</v>
      </c>
      <c r="D58" s="298"/>
      <c r="E58" s="113"/>
      <c r="F58" s="113"/>
      <c r="G58" s="113"/>
      <c r="H58" s="113"/>
      <c r="I58" s="113"/>
      <c r="J58" s="72"/>
      <c r="K58" s="113"/>
      <c r="L58" s="113"/>
      <c r="M58" s="113"/>
      <c r="N58" s="113"/>
      <c r="O58" s="113"/>
    </row>
    <row r="59" spans="1:15" s="76" customFormat="1" ht="18" customHeight="1">
      <c r="A59" s="111"/>
      <c r="B59" s="198">
        <v>15</v>
      </c>
      <c r="C59" s="297" t="s">
        <v>85</v>
      </c>
      <c r="D59" s="268"/>
      <c r="E59" s="200">
        <f>E51-E52-E53-E54-E55-E56-E57-E58</f>
        <v>0</v>
      </c>
      <c r="F59" s="200" t="str">
        <f>IF(F23&lt;='Input Sheet'!$E$58,F51-F52-F53-F54-F55-F56-F57-F58," ")</f>
        <v> </v>
      </c>
      <c r="G59" s="200" t="str">
        <f>IF(G23&lt;='Input Sheet'!$E$58,G51-G52-G53-G54-G55-G56-G57-G58," ")</f>
        <v> </v>
      </c>
      <c r="H59" s="200" t="str">
        <f>IF(H23&lt;='Input Sheet'!$E$58,H51-H52-H53-H54-H55-H56-H57-H58," ")</f>
        <v> </v>
      </c>
      <c r="I59" s="200" t="str">
        <f>IF(I23&lt;='Input Sheet'!$E$58,I51-I52-I53-I54-I55-I56-I57-I58," ")</f>
        <v> </v>
      </c>
      <c r="J59" s="200" t="str">
        <f>IF(J23&lt;='Input Sheet'!$E$58,J51-J52-J53-J54-J55-J56-J57-J58," ")</f>
        <v> </v>
      </c>
      <c r="K59" s="200" t="str">
        <f>IF(K23&lt;='Input Sheet'!$E$58,K51-K52-K53-K54-K55-K56-K57-K58," ")</f>
        <v> </v>
      </c>
      <c r="L59" s="200" t="str">
        <f>IF(L23&lt;='Input Sheet'!$E$58,L51-L52-L53-L54-L55-L56-L57-L58," ")</f>
        <v> </v>
      </c>
      <c r="M59" s="200" t="str">
        <f>IF(M23&lt;='Input Sheet'!$E$58,M51-M52-M53-M54-M55-M56-M57-M58," ")</f>
        <v> </v>
      </c>
      <c r="N59" s="200" t="str">
        <f>IF(N23&lt;='Input Sheet'!$E$58,N51-N52-N53-N54-N55-N56-N57-N58," ")</f>
        <v> </v>
      </c>
      <c r="O59" s="200"/>
    </row>
    <row r="60" spans="1:15" s="197" customFormat="1" ht="18" customHeight="1">
      <c r="A60" s="196"/>
      <c r="B60" s="254">
        <v>16</v>
      </c>
      <c r="C60" s="348" t="str">
        <f>CONCATENATE("Tax Liability (Savings) at ",TEXT('Input Sheet'!E55,"0%"))</f>
        <v>Tax Liability (Savings) at 0%</v>
      </c>
      <c r="D60" s="349"/>
      <c r="E60" s="113">
        <f>E59*'Input Sheet'!$E$55</f>
        <v>0</v>
      </c>
      <c r="F60" s="113" t="str">
        <f>IF(F23&lt;='Input Sheet'!$E$58,F59*'Input Sheet'!$E$55," ")</f>
        <v> </v>
      </c>
      <c r="G60" s="113" t="str">
        <f>IF(G23&lt;='Input Sheet'!$E$58,G59*'Input Sheet'!$E$55," ")</f>
        <v> </v>
      </c>
      <c r="H60" s="113" t="str">
        <f>IF(H23&lt;='Input Sheet'!$E$58,H59*'Input Sheet'!$E$55," ")</f>
        <v> </v>
      </c>
      <c r="I60" s="113" t="str">
        <f>IF(I23&lt;='Input Sheet'!$E$58,I59*'Input Sheet'!$E$55," ")</f>
        <v> </v>
      </c>
      <c r="J60" s="113" t="str">
        <f>IF(J23&lt;='Input Sheet'!$E$58,J59*'Input Sheet'!$E$55," ")</f>
        <v> </v>
      </c>
      <c r="K60" s="113" t="str">
        <f>IF(K23&lt;='Input Sheet'!$E$58,K59*'Input Sheet'!$E$55," ")</f>
        <v> </v>
      </c>
      <c r="L60" s="113" t="str">
        <f>IF(L23&lt;='Input Sheet'!$E$58,L59*'Input Sheet'!$E$55," ")</f>
        <v> </v>
      </c>
      <c r="M60" s="113" t="str">
        <f>IF(M23&lt;='Input Sheet'!$E$58,M59*'Input Sheet'!$E$55," ")</f>
        <v> </v>
      </c>
      <c r="N60" s="113" t="str">
        <f>IF(N23&lt;='Input Sheet'!$E$58,N59*'Input Sheet'!$E$55," ")</f>
        <v> </v>
      </c>
      <c r="O60" s="113"/>
    </row>
    <row r="61" spans="1:15" s="76" customFormat="1" ht="12.75" customHeight="1">
      <c r="A61" s="111"/>
      <c r="B61" s="114"/>
      <c r="C61" s="114"/>
      <c r="D61" s="115"/>
      <c r="E61" s="116"/>
      <c r="F61" s="116"/>
      <c r="G61" s="116"/>
      <c r="H61" s="116"/>
      <c r="I61" s="116"/>
      <c r="J61" s="116"/>
      <c r="K61" s="116"/>
      <c r="L61" s="116"/>
      <c r="M61" s="116"/>
      <c r="N61" s="116"/>
      <c r="O61" s="116"/>
    </row>
    <row r="62" spans="1:15" s="107" customFormat="1" ht="19.5" customHeight="1">
      <c r="A62" s="117"/>
      <c r="B62" s="269" t="s">
        <v>82</v>
      </c>
      <c r="C62" s="270"/>
      <c r="D62" s="270"/>
      <c r="E62" s="270"/>
      <c r="F62" s="270"/>
      <c r="G62" s="270"/>
      <c r="H62" s="270"/>
      <c r="I62" s="270"/>
      <c r="J62" s="270"/>
      <c r="K62" s="270"/>
      <c r="L62" s="270"/>
      <c r="M62" s="270"/>
      <c r="N62" s="270"/>
      <c r="O62" s="270"/>
    </row>
    <row r="63" spans="1:15" s="76" customFormat="1" ht="18" customHeight="1">
      <c r="A63" s="119"/>
      <c r="B63" s="118">
        <v>17</v>
      </c>
      <c r="C63" s="271" t="s">
        <v>120</v>
      </c>
      <c r="D63" s="272"/>
      <c r="E63" s="200">
        <f>E51</f>
        <v>0</v>
      </c>
      <c r="F63" s="200" t="str">
        <f>IF(F23&lt;='Input Sheet'!$E$58,F51," ")</f>
        <v> </v>
      </c>
      <c r="G63" s="200" t="str">
        <f>IF(G23&lt;='Input Sheet'!$E$58,G51," ")</f>
        <v> </v>
      </c>
      <c r="H63" s="200" t="str">
        <f>IF(H23&lt;='Input Sheet'!$E$58,H51," ")</f>
        <v> </v>
      </c>
      <c r="I63" s="200" t="str">
        <f>IF(I23&lt;='Input Sheet'!$E$58,I51," ")</f>
        <v> </v>
      </c>
      <c r="J63" s="200" t="str">
        <f>IF(J23&lt;='Input Sheet'!$E$58,J51," ")</f>
        <v> </v>
      </c>
      <c r="K63" s="200" t="str">
        <f>IF(K23&lt;='Input Sheet'!$E$58,K51," ")</f>
        <v> </v>
      </c>
      <c r="L63" s="200" t="str">
        <f>IF(L23&lt;='Input Sheet'!$E$58,L51," ")</f>
        <v> </v>
      </c>
      <c r="M63" s="200" t="str">
        <f>IF(M23&lt;='Input Sheet'!$E$58,M51," ")</f>
        <v> </v>
      </c>
      <c r="N63" s="200" t="str">
        <f>IF(N23&lt;='Input Sheet'!$E$58,N51," ")</f>
        <v> </v>
      </c>
      <c r="O63" s="200"/>
    </row>
    <row r="64" spans="1:15" s="197" customFormat="1" ht="18" customHeight="1">
      <c r="A64" s="201"/>
      <c r="B64" s="120">
        <v>18</v>
      </c>
      <c r="C64" s="273" t="s">
        <v>73</v>
      </c>
      <c r="D64" s="298"/>
      <c r="E64" s="113">
        <f>(IF(E23&lt;='Input Sheet'!$E$58,IF(E23&lt;=$D$16,$D$19,0),0))+(IF(E23&lt;='Input Sheet'!$E$58,IF(E23&lt;=$E$16,$E$19,0),0))+(IF('Input Sheet'!$E$58=CashFlows!E23,0,IF('Input Sheet'!$E$51=CashFlows!E23,Sale!D5,0)))+(IF('Input Sheet'!$E$58=CashFlows!E23,0,IF('Input Sheet'!$F$51=CashFlows!E23,Sale!D6,0)))</f>
        <v>0</v>
      </c>
      <c r="F64" s="113">
        <f>(IF(F23&lt;='Input Sheet'!$E$58,IF(F23&lt;=$D$16,$D$19,0),0))+(IF(F23&lt;='Input Sheet'!$E$58,IF(F23&lt;=$E$16,$E$19,0),0))+(IF('Input Sheet'!$E$58=CashFlows!F23,0,IF('Input Sheet'!$E$51=CashFlows!F23,Sale!E5,0)))+(IF('Input Sheet'!$E$58=CashFlows!F23,0,IF('Input Sheet'!$F$51=CashFlows!F23,Sale!E6,0)))</f>
        <v>0</v>
      </c>
      <c r="G64" s="113">
        <f>(IF(G23&lt;='Input Sheet'!$E$58,IF(G23&lt;=$D$16,$D$19,0),0))+(IF(G23&lt;='Input Sheet'!$E$58,IF(G23&lt;=$E$16,$E$19,0),0))+(IF('Input Sheet'!$E$58=CashFlows!G23,0,IF('Input Sheet'!$E$51=CashFlows!G23,Sale!F5,0)))+(IF('Input Sheet'!$E$58=CashFlows!G23,0,IF('Input Sheet'!$F$51=CashFlows!G23,Sale!F6,0)))</f>
        <v>0</v>
      </c>
      <c r="H64" s="113">
        <f>(IF(H23&lt;='Input Sheet'!$E$58,IF(H23&lt;=$D$16,$D$19,0),0))+(IF(H23&lt;='Input Sheet'!$E$58,IF(H23&lt;=$E$16,$E$19,0),0))+(IF('Input Sheet'!$E$58=CashFlows!H23,0,IF('Input Sheet'!$E$51=CashFlows!H23,Sale!G5,0)))+(IF('Input Sheet'!$E$58=CashFlows!H23,0,IF('Input Sheet'!$F$51=CashFlows!H23,Sale!G6,0)))</f>
        <v>0</v>
      </c>
      <c r="I64" s="113">
        <f>(IF(I23&lt;='Input Sheet'!$E$58,IF(I23&lt;=$D$16,$D$19,0),0))+(IF(I23&lt;='Input Sheet'!$E$58,IF(I23&lt;=$E$16,$E$19,0),0))+(IF('Input Sheet'!$E$58=CashFlows!I23,0,IF('Input Sheet'!$E$51=CashFlows!I23,Sale!H5,0)))+(IF('Input Sheet'!$E$58=CashFlows!I23,0,IF('Input Sheet'!$F$51=CashFlows!I23,Sale!H6,0)))</f>
        <v>0</v>
      </c>
      <c r="J64" s="113">
        <f>(IF(J23&lt;='Input Sheet'!$E$58,IF(J23&lt;=$D$16,$D$19,0),0))+(IF(J23&lt;='Input Sheet'!$E$58,IF(J23&lt;=$E$16,$E$19,0),0))+(IF('Input Sheet'!$E$58=CashFlows!J23,0,IF('Input Sheet'!$E$51=CashFlows!J23,Sale!I5,0)))+(IF('Input Sheet'!$E$58=CashFlows!J23,0,IF('Input Sheet'!$F$51=CashFlows!J23,Sale!I6,0)))</f>
        <v>0</v>
      </c>
      <c r="K64" s="113">
        <f>(IF(K23&lt;='Input Sheet'!$E$58,IF(K23&lt;=$D$16,$D$19,0),0))+(IF(K23&lt;='Input Sheet'!$E$58,IF(K23&lt;=$E$16,$E$19,0),0))+(IF('Input Sheet'!$E$58=CashFlows!K23,0,IF('Input Sheet'!$E$51=CashFlows!K23,Sale!J5,0)))+(IF('Input Sheet'!$E$58=CashFlows!K23,0,IF('Input Sheet'!$F$51=CashFlows!K23,Sale!J6,0)))</f>
        <v>0</v>
      </c>
      <c r="L64" s="113">
        <f>(IF(L23&lt;='Input Sheet'!$E$58,IF(L23&lt;=$D$16,$D$19,0),0))+(IF(L23&lt;='Input Sheet'!$E$58,IF(L23&lt;=$E$16,$E$19,0),0))+(IF('Input Sheet'!$E$58=CashFlows!L23,0,IF('Input Sheet'!$E$51=CashFlows!L23,Sale!K5,0)))+(IF('Input Sheet'!$E$58=CashFlows!L23,0,IF('Input Sheet'!$F$51=CashFlows!L23,Sale!K6,0)))</f>
        <v>0</v>
      </c>
      <c r="M64" s="113">
        <f>(IF(M23&lt;='Input Sheet'!$E$58,IF(M23&lt;=$D$16,$D$19,0),0))+(IF(M23&lt;='Input Sheet'!$E$58,IF(M23&lt;=$E$16,$E$19,0),0))+(IF('Input Sheet'!$E$58=CashFlows!M23,0,IF('Input Sheet'!$E$51=CashFlows!M23,Sale!L5,0)))+(IF('Input Sheet'!$E$58=CashFlows!M23,0,IF('Input Sheet'!$F$51=CashFlows!M23,Sale!L6,0)))</f>
        <v>0</v>
      </c>
      <c r="N64" s="113">
        <f>(IF(N23&lt;='Input Sheet'!$E$58,IF(N23&lt;=$D$16,$D$19,0),0))+(IF(N23&lt;='Input Sheet'!$E$58,IF(N23&lt;=$E$16,$E$19,0),0))+(IF('Input Sheet'!$E$58=CashFlows!N23,0,IF('Input Sheet'!$E$51=CashFlows!N23,Sale!M5,0)))+(IF('Input Sheet'!$E$58=CashFlows!N23,0,IF('Input Sheet'!$F$51=CashFlows!N23,Sale!M6,0)))</f>
        <v>0</v>
      </c>
      <c r="O64" s="113"/>
    </row>
    <row r="65" spans="1:15" s="197" customFormat="1" ht="18" customHeight="1">
      <c r="A65" s="201"/>
      <c r="B65" s="120">
        <v>19</v>
      </c>
      <c r="C65" s="273" t="s">
        <v>86</v>
      </c>
      <c r="D65" s="298"/>
      <c r="E65" s="113"/>
      <c r="F65" s="113"/>
      <c r="G65" s="113"/>
      <c r="H65" s="113"/>
      <c r="I65" s="113"/>
      <c r="J65" s="72"/>
      <c r="K65" s="113"/>
      <c r="L65" s="113"/>
      <c r="M65" s="113"/>
      <c r="N65" s="113"/>
      <c r="O65" s="113"/>
    </row>
    <row r="66" spans="1:15" s="197" customFormat="1" ht="18" customHeight="1">
      <c r="A66" s="201"/>
      <c r="B66" s="120">
        <v>20</v>
      </c>
      <c r="C66" s="299" t="s">
        <v>86</v>
      </c>
      <c r="D66" s="300"/>
      <c r="E66" s="113"/>
      <c r="F66" s="113"/>
      <c r="G66" s="113"/>
      <c r="H66" s="113"/>
      <c r="I66" s="113"/>
      <c r="J66" s="72"/>
      <c r="K66" s="113"/>
      <c r="L66" s="113"/>
      <c r="M66" s="113"/>
      <c r="N66" s="113"/>
      <c r="O66" s="113"/>
    </row>
    <row r="67" spans="1:15" s="197" customFormat="1" ht="18" customHeight="1">
      <c r="A67" s="201"/>
      <c r="B67" s="120">
        <v>21</v>
      </c>
      <c r="C67" s="273" t="s">
        <v>86</v>
      </c>
      <c r="D67" s="298"/>
      <c r="E67" s="113"/>
      <c r="F67" s="113"/>
      <c r="G67" s="113"/>
      <c r="H67" s="113"/>
      <c r="I67" s="113"/>
      <c r="J67" s="72"/>
      <c r="K67" s="113"/>
      <c r="L67" s="113"/>
      <c r="M67" s="113"/>
      <c r="N67" s="113"/>
      <c r="O67" s="113"/>
    </row>
    <row r="68" spans="1:15" s="76" customFormat="1" ht="18" customHeight="1">
      <c r="A68" s="119"/>
      <c r="B68" s="118">
        <v>22</v>
      </c>
      <c r="C68" s="297" t="s">
        <v>74</v>
      </c>
      <c r="D68" s="268"/>
      <c r="E68" s="200">
        <f>IF(E23&lt;='Input Sheet'!$E$58,E63-E64-E65-E66-E67,0)</f>
        <v>0</v>
      </c>
      <c r="F68" s="200">
        <f>IF(F23&lt;='Input Sheet'!$E$58,F63-F64-F65-F66-F67,0)</f>
        <v>0</v>
      </c>
      <c r="G68" s="200">
        <f>IF(G23&lt;='Input Sheet'!$E$58,G63-G64-G65-G66-G67,0)</f>
        <v>0</v>
      </c>
      <c r="H68" s="200">
        <f>IF(H23&lt;='Input Sheet'!$E$58,H63-H64-H65-H66-H67,0)</f>
        <v>0</v>
      </c>
      <c r="I68" s="200">
        <f>IF(I23&lt;='Input Sheet'!$E$58,I63-I64-I65-I66-I67,0)</f>
        <v>0</v>
      </c>
      <c r="J68" s="200">
        <f>IF(J23&lt;='Input Sheet'!$E$58,J63-J64-J65-J66-J67,0)</f>
        <v>0</v>
      </c>
      <c r="K68" s="200">
        <f>IF(K23&lt;='Input Sheet'!$E$58,K63-K64-K65-K66-K67,0)</f>
        <v>0</v>
      </c>
      <c r="L68" s="200">
        <f>IF(L23&lt;='Input Sheet'!$E$58,L63-L64-L65-L66-L67,0)</f>
        <v>0</v>
      </c>
      <c r="M68" s="200">
        <f>IF(M23&lt;='Input Sheet'!$E$58,M63-M64-M65-M66-M67,0)</f>
        <v>0</v>
      </c>
      <c r="N68" s="200">
        <f>IF(N23&lt;='Input Sheet'!$E$58,N63-N64-N65-N66-N67,0)</f>
        <v>0</v>
      </c>
      <c r="O68" s="200"/>
    </row>
    <row r="69" spans="1:15" s="197" customFormat="1" ht="18" customHeight="1">
      <c r="A69" s="201"/>
      <c r="B69" s="120">
        <v>23</v>
      </c>
      <c r="C69" s="295" t="s">
        <v>121</v>
      </c>
      <c r="D69" s="296"/>
      <c r="E69" s="113" t="str">
        <f>IF(E23&lt;='Input Sheet'!$E$58,E60," ")</f>
        <v> </v>
      </c>
      <c r="F69" s="113" t="str">
        <f>IF(F23&lt;='Input Sheet'!$E$58,F60," ")</f>
        <v> </v>
      </c>
      <c r="G69" s="113" t="str">
        <f>IF(G23&lt;='Input Sheet'!$E$58,G60," ")</f>
        <v> </v>
      </c>
      <c r="H69" s="113" t="str">
        <f>IF(H23&lt;='Input Sheet'!$E$58,H60," ")</f>
        <v> </v>
      </c>
      <c r="I69" s="113" t="str">
        <f>IF(I23&lt;='Input Sheet'!$E$58,I60," ")</f>
        <v> </v>
      </c>
      <c r="J69" s="113" t="str">
        <f>IF(J23&lt;='Input Sheet'!$E$58,J60," ")</f>
        <v> </v>
      </c>
      <c r="K69" s="113" t="str">
        <f>IF(K23&lt;='Input Sheet'!$E$58,K60," ")</f>
        <v> </v>
      </c>
      <c r="L69" s="113" t="str">
        <f>IF(L23&lt;='Input Sheet'!$E$58,L60," ")</f>
        <v> </v>
      </c>
      <c r="M69" s="113" t="str">
        <f>IF(M23&lt;='Input Sheet'!$E$58,M60," ")</f>
        <v> </v>
      </c>
      <c r="N69" s="113" t="str">
        <f>IF(N23&lt;='Input Sheet'!$E$58,N60," ")</f>
        <v> </v>
      </c>
      <c r="O69" s="113"/>
    </row>
    <row r="70" spans="1:15" s="76" customFormat="1" ht="18" customHeight="1">
      <c r="A70" s="119"/>
      <c r="B70" s="118">
        <v>24</v>
      </c>
      <c r="C70" s="297" t="s">
        <v>75</v>
      </c>
      <c r="D70" s="268"/>
      <c r="E70" s="200">
        <f>IF(E23&lt;='Input Sheet'!$E$58,E68-E69,0)</f>
        <v>0</v>
      </c>
      <c r="F70" s="200">
        <f>IF(F23&lt;='Input Sheet'!$E$58,F68-F69,0)</f>
        <v>0</v>
      </c>
      <c r="G70" s="200">
        <f>IF(G23&lt;='Input Sheet'!$E$58,G68-G69,0)</f>
        <v>0</v>
      </c>
      <c r="H70" s="200">
        <f>IF(H23&lt;='Input Sheet'!$E$58,H68-H69,0)</f>
        <v>0</v>
      </c>
      <c r="I70" s="200">
        <f>IF(I23&lt;='Input Sheet'!$E$58,I68-I69,0)</f>
        <v>0</v>
      </c>
      <c r="J70" s="200">
        <f>IF(J23&lt;='Input Sheet'!$E$58,J68-J69,0)</f>
        <v>0</v>
      </c>
      <c r="K70" s="200">
        <f>IF(K23&lt;='Input Sheet'!$E$58,K68-K69,0)</f>
        <v>0</v>
      </c>
      <c r="L70" s="200">
        <f>IF(L23&lt;='Input Sheet'!$E$58,L68-L69,0)</f>
        <v>0</v>
      </c>
      <c r="M70" s="200">
        <f>IF(M23&lt;='Input Sheet'!$E$58,M68-M69,0)</f>
        <v>0</v>
      </c>
      <c r="N70" s="200">
        <f>IF(N23&lt;='Input Sheet'!$E$58,N68-N69,0)</f>
        <v>0</v>
      </c>
      <c r="O70" s="200"/>
    </row>
    <row r="71" spans="1:14" ht="12" customHeight="1">
      <c r="A71" s="121"/>
      <c r="B71" s="344"/>
      <c r="C71" s="344"/>
      <c r="D71" s="122"/>
      <c r="E71" s="340"/>
      <c r="F71" s="341"/>
      <c r="G71" s="341"/>
      <c r="H71" s="341"/>
      <c r="I71" s="341"/>
      <c r="J71" s="341"/>
      <c r="K71" s="341"/>
      <c r="L71" s="341"/>
      <c r="M71" s="341"/>
      <c r="N71" s="341"/>
    </row>
    <row r="72" spans="1:14" ht="12">
      <c r="A72" s="121"/>
      <c r="B72" s="344"/>
      <c r="C72" s="344"/>
      <c r="D72" s="122"/>
      <c r="E72" s="342"/>
      <c r="F72" s="343"/>
      <c r="G72" s="343"/>
      <c r="H72" s="343"/>
      <c r="I72" s="343"/>
      <c r="J72" s="343"/>
      <c r="K72" s="343"/>
      <c r="L72" s="343"/>
      <c r="M72" s="343"/>
      <c r="N72" s="343"/>
    </row>
    <row r="73" spans="1:8" ht="12">
      <c r="A73" s="121"/>
      <c r="B73" s="344"/>
      <c r="C73" s="344"/>
      <c r="D73" s="122"/>
      <c r="E73" s="121"/>
      <c r="F73" s="121"/>
      <c r="G73" s="121"/>
      <c r="H73" s="121"/>
    </row>
    <row r="74" spans="1:4" ht="12">
      <c r="A74" s="121"/>
      <c r="B74" s="123"/>
      <c r="C74" s="123"/>
      <c r="D74" s="123"/>
    </row>
    <row r="75" spans="1:4" ht="12">
      <c r="A75" s="121"/>
      <c r="B75" s="123"/>
      <c r="C75" s="123"/>
      <c r="D75" s="123"/>
    </row>
    <row r="76" spans="1:8" ht="12">
      <c r="A76" s="121"/>
      <c r="B76" s="123"/>
      <c r="C76" s="123"/>
      <c r="D76" s="123"/>
      <c r="F76" s="121"/>
      <c r="G76" s="121"/>
      <c r="H76" s="121"/>
    </row>
    <row r="77" spans="1:14" ht="12">
      <c r="A77" s="121"/>
      <c r="B77" s="121"/>
      <c r="C77" s="121"/>
      <c r="D77" s="121"/>
      <c r="E77" s="121"/>
      <c r="F77" s="121"/>
      <c r="G77" s="121"/>
      <c r="H77" s="121"/>
      <c r="I77" s="121"/>
      <c r="J77" s="121"/>
      <c r="K77" s="121"/>
      <c r="L77" s="121"/>
      <c r="M77" s="121"/>
      <c r="N77" s="121"/>
    </row>
    <row r="78" spans="1:14" ht="12">
      <c r="A78" s="121"/>
      <c r="B78" s="121"/>
      <c r="C78" s="121"/>
      <c r="D78" s="121"/>
      <c r="E78" s="124"/>
      <c r="F78" s="124"/>
      <c r="G78" s="124"/>
      <c r="H78" s="124"/>
      <c r="I78" s="124"/>
      <c r="J78" s="124"/>
      <c r="K78" s="124"/>
      <c r="L78" s="124"/>
      <c r="M78" s="124"/>
      <c r="N78" s="124"/>
    </row>
    <row r="79" spans="1:14" ht="12">
      <c r="A79" s="121"/>
      <c r="B79" s="121"/>
      <c r="C79" s="121"/>
      <c r="D79" s="121"/>
      <c r="E79" s="124"/>
      <c r="F79" s="124"/>
      <c r="G79" s="124"/>
      <c r="H79" s="124"/>
      <c r="I79" s="124"/>
      <c r="J79" s="124"/>
      <c r="K79" s="124"/>
      <c r="L79" s="124"/>
      <c r="M79" s="124"/>
      <c r="N79" s="124"/>
    </row>
    <row r="80" spans="1:8" ht="12">
      <c r="A80" s="121"/>
      <c r="B80" s="121"/>
      <c r="C80" s="121"/>
      <c r="D80" s="121"/>
      <c r="E80" s="124"/>
      <c r="F80" s="121"/>
      <c r="G80" s="121"/>
      <c r="H80" s="121"/>
    </row>
    <row r="81" spans="1:8" ht="12">
      <c r="A81" s="121"/>
      <c r="B81" s="121"/>
      <c r="C81" s="121"/>
      <c r="D81" s="121"/>
      <c r="E81" s="124"/>
      <c r="F81" s="121"/>
      <c r="G81" s="121"/>
      <c r="H81" s="121"/>
    </row>
    <row r="82" spans="1:16" ht="12">
      <c r="A82" s="121"/>
      <c r="B82" s="345"/>
      <c r="C82" s="346"/>
      <c r="D82" s="55"/>
      <c r="E82" s="124"/>
      <c r="F82" s="121"/>
      <c r="G82" s="121"/>
      <c r="H82" s="121"/>
      <c r="I82" s="347"/>
      <c r="J82" s="347"/>
      <c r="K82" s="347"/>
      <c r="L82" s="347"/>
      <c r="M82" s="347"/>
      <c r="N82" s="347"/>
      <c r="O82" s="347"/>
      <c r="P82" s="347"/>
    </row>
    <row r="83" spans="1:16" ht="12">
      <c r="A83" s="121"/>
      <c r="B83" s="345"/>
      <c r="C83" s="346"/>
      <c r="D83" s="55"/>
      <c r="E83" s="124"/>
      <c r="F83" s="121"/>
      <c r="G83" s="121"/>
      <c r="H83" s="121"/>
      <c r="I83" s="339"/>
      <c r="J83" s="339"/>
      <c r="K83" s="339"/>
      <c r="L83" s="339"/>
      <c r="M83" s="339"/>
      <c r="N83" s="339"/>
      <c r="O83" s="339"/>
      <c r="P83" s="339"/>
    </row>
    <row r="84" spans="1:8" ht="12">
      <c r="A84" s="121"/>
      <c r="B84" s="345"/>
      <c r="C84" s="346"/>
      <c r="D84" s="55"/>
      <c r="E84" s="124"/>
      <c r="F84" s="121"/>
      <c r="G84" s="121"/>
      <c r="H84" s="121"/>
    </row>
    <row r="85" spans="1:8" ht="12">
      <c r="A85" s="121"/>
      <c r="B85" s="345"/>
      <c r="C85" s="346"/>
      <c r="D85" s="55"/>
      <c r="E85" s="124"/>
      <c r="F85" s="121"/>
      <c r="G85" s="121"/>
      <c r="H85" s="121"/>
    </row>
    <row r="86" spans="1:8" ht="12">
      <c r="A86" s="121"/>
      <c r="B86" s="125"/>
      <c r="C86" s="55"/>
      <c r="D86" s="55"/>
      <c r="E86" s="121"/>
      <c r="F86" s="121"/>
      <c r="G86" s="121"/>
      <c r="H86" s="121"/>
    </row>
    <row r="87" spans="1:8" ht="12">
      <c r="A87" s="121"/>
      <c r="B87" s="345"/>
      <c r="C87" s="346"/>
      <c r="D87" s="55"/>
      <c r="E87" s="121"/>
      <c r="F87" s="121"/>
      <c r="G87" s="121"/>
      <c r="H87" s="121"/>
    </row>
    <row r="88" spans="1:8" ht="12">
      <c r="A88" s="121"/>
      <c r="B88" s="345"/>
      <c r="C88" s="346"/>
      <c r="D88" s="55"/>
      <c r="E88" s="121"/>
      <c r="F88" s="121"/>
      <c r="G88" s="121"/>
      <c r="H88" s="121"/>
    </row>
    <row r="89" spans="1:8" ht="12">
      <c r="A89" s="121"/>
      <c r="B89" s="351"/>
      <c r="C89" s="352"/>
      <c r="D89" s="126"/>
      <c r="E89" s="121"/>
      <c r="F89" s="121"/>
      <c r="G89" s="121"/>
      <c r="H89" s="121"/>
    </row>
    <row r="90" spans="1:8" ht="12">
      <c r="A90" s="121"/>
      <c r="B90" s="356"/>
      <c r="C90" s="346"/>
      <c r="D90" s="55"/>
      <c r="E90" s="121"/>
      <c r="F90" s="121"/>
      <c r="G90" s="121"/>
      <c r="H90" s="121"/>
    </row>
    <row r="91" spans="1:8" ht="12">
      <c r="A91" s="121"/>
      <c r="B91" s="345"/>
      <c r="C91" s="346"/>
      <c r="D91" s="55"/>
      <c r="E91" s="121"/>
      <c r="F91" s="121"/>
      <c r="G91" s="121"/>
      <c r="H91" s="121"/>
    </row>
    <row r="92" spans="1:8" ht="12">
      <c r="A92" s="121"/>
      <c r="B92" s="353"/>
      <c r="C92" s="354"/>
      <c r="D92" s="127"/>
      <c r="E92" s="121"/>
      <c r="F92" s="121"/>
      <c r="G92" s="121"/>
      <c r="H92" s="121"/>
    </row>
    <row r="93" spans="1:8" ht="12">
      <c r="A93" s="121"/>
      <c r="B93" s="128"/>
      <c r="C93" s="129"/>
      <c r="D93" s="129"/>
      <c r="E93" s="121"/>
      <c r="F93" s="121"/>
      <c r="G93" s="121"/>
      <c r="H93" s="121"/>
    </row>
    <row r="94" spans="1:8" ht="12">
      <c r="A94" s="121"/>
      <c r="B94" s="57"/>
      <c r="C94" s="57"/>
      <c r="D94" s="57"/>
      <c r="E94" s="121"/>
      <c r="F94" s="121"/>
      <c r="G94" s="121"/>
      <c r="H94" s="121"/>
    </row>
    <row r="95" spans="1:8" ht="12">
      <c r="A95" s="121"/>
      <c r="B95" s="345"/>
      <c r="C95" s="346"/>
      <c r="D95" s="55"/>
      <c r="E95" s="121"/>
      <c r="F95" s="121"/>
      <c r="G95" s="121"/>
      <c r="H95" s="121"/>
    </row>
    <row r="96" spans="1:8" ht="12">
      <c r="A96" s="121"/>
      <c r="B96" s="345"/>
      <c r="C96" s="346"/>
      <c r="D96" s="55"/>
      <c r="E96" s="121"/>
      <c r="F96" s="121"/>
      <c r="G96" s="121"/>
      <c r="H96" s="121"/>
    </row>
    <row r="97" spans="1:8" ht="12">
      <c r="A97" s="121"/>
      <c r="B97" s="355"/>
      <c r="C97" s="352"/>
      <c r="D97" s="126"/>
      <c r="E97" s="121"/>
      <c r="F97" s="121"/>
      <c r="G97" s="121"/>
      <c r="H97" s="121"/>
    </row>
    <row r="98" spans="1:8" ht="12">
      <c r="A98" s="121"/>
      <c r="B98" s="356"/>
      <c r="C98" s="352"/>
      <c r="D98" s="126"/>
      <c r="E98" s="121"/>
      <c r="F98" s="121"/>
      <c r="G98" s="121"/>
      <c r="H98" s="121"/>
    </row>
    <row r="99" spans="1:8" ht="12">
      <c r="A99" s="121"/>
      <c r="B99" s="351"/>
      <c r="C99" s="352"/>
      <c r="D99" s="126"/>
      <c r="E99" s="121"/>
      <c r="F99"/>
      <c r="G99" s="121"/>
      <c r="H99" s="121"/>
    </row>
    <row r="100" spans="1:8" ht="12">
      <c r="A100" s="121"/>
      <c r="B100" s="351"/>
      <c r="C100" s="352"/>
      <c r="D100" s="126"/>
      <c r="E100" s="121"/>
      <c r="F100"/>
      <c r="G100" s="121"/>
      <c r="H100" s="121"/>
    </row>
    <row r="101" spans="1:8" ht="12">
      <c r="A101" s="121"/>
      <c r="B101" s="351"/>
      <c r="C101" s="352"/>
      <c r="D101" s="126"/>
      <c r="E101" s="121"/>
      <c r="F101"/>
      <c r="G101" s="121"/>
      <c r="H101" s="121"/>
    </row>
    <row r="102" spans="1:8" ht="12">
      <c r="A102" s="121"/>
      <c r="B102" s="351"/>
      <c r="C102" s="352"/>
      <c r="D102" s="126"/>
      <c r="E102" s="121"/>
      <c r="F102"/>
      <c r="G102" s="121"/>
      <c r="H102" s="121"/>
    </row>
    <row r="103" spans="1:8" ht="12">
      <c r="A103" s="121"/>
      <c r="B103" s="121"/>
      <c r="C103" s="121"/>
      <c r="D103" s="121"/>
      <c r="E103" s="121"/>
      <c r="F103"/>
      <c r="G103" s="121"/>
      <c r="H103" s="121"/>
    </row>
    <row r="104" spans="1:8" ht="12">
      <c r="A104" s="121"/>
      <c r="B104" s="121"/>
      <c r="C104" s="121"/>
      <c r="D104" s="121"/>
      <c r="E104" s="121"/>
      <c r="F104"/>
      <c r="G104" s="121"/>
      <c r="H104" s="121"/>
    </row>
    <row r="105" spans="1:8" ht="12">
      <c r="A105" s="121"/>
      <c r="B105" s="121"/>
      <c r="C105" s="121"/>
      <c r="D105" s="121"/>
      <c r="E105" s="121"/>
      <c r="F105"/>
      <c r="G105" s="121"/>
      <c r="H105" s="121"/>
    </row>
    <row r="106" spans="1:6" ht="12">
      <c r="A106" s="121"/>
      <c r="B106" s="121"/>
      <c r="C106" s="121"/>
      <c r="D106" s="121"/>
      <c r="E106" s="121"/>
      <c r="F106"/>
    </row>
    <row r="107" spans="1:6" ht="12">
      <c r="A107" s="121"/>
      <c r="B107" s="121"/>
      <c r="C107" s="121"/>
      <c r="D107" s="121"/>
      <c r="E107" s="121"/>
      <c r="F107"/>
    </row>
    <row r="108" spans="1:8" ht="12">
      <c r="A108" s="121"/>
      <c r="B108" s="121"/>
      <c r="C108" s="121"/>
      <c r="D108" s="121"/>
      <c r="E108" s="121"/>
      <c r="F108"/>
      <c r="G108" s="121"/>
      <c r="H108" s="121"/>
    </row>
    <row r="109" spans="1:8" ht="12">
      <c r="A109" s="121"/>
      <c r="B109" s="121"/>
      <c r="C109" s="121"/>
      <c r="D109" s="121"/>
      <c r="E109" s="121"/>
      <c r="F109"/>
      <c r="G109" s="121"/>
      <c r="H109" s="121"/>
    </row>
    <row r="110" spans="1:8" ht="12">
      <c r="A110" s="121"/>
      <c r="B110" s="121"/>
      <c r="C110" s="121"/>
      <c r="D110" s="121"/>
      <c r="E110" s="121"/>
      <c r="F110"/>
      <c r="G110" s="121"/>
      <c r="H110" s="121"/>
    </row>
    <row r="111" spans="1:8" ht="12">
      <c r="A111" s="121"/>
      <c r="B111" s="121"/>
      <c r="C111" s="121"/>
      <c r="D111" s="121"/>
      <c r="E111" s="121"/>
      <c r="F111"/>
      <c r="G111" s="121"/>
      <c r="H111" s="121"/>
    </row>
    <row r="112" spans="1:8" ht="12">
      <c r="A112" s="121"/>
      <c r="B112" s="121"/>
      <c r="C112" s="121"/>
      <c r="D112" s="121"/>
      <c r="E112" s="121"/>
      <c r="F112"/>
      <c r="G112" s="121"/>
      <c r="H112" s="121"/>
    </row>
    <row r="113" spans="1:8" ht="12">
      <c r="A113" s="121"/>
      <c r="B113" s="121"/>
      <c r="C113" s="121"/>
      <c r="D113" s="121"/>
      <c r="E113" s="121"/>
      <c r="F113"/>
      <c r="G113" s="121"/>
      <c r="H113" s="121"/>
    </row>
    <row r="114" spans="1:8" ht="12">
      <c r="A114" s="121"/>
      <c r="B114" s="121"/>
      <c r="C114" s="121"/>
      <c r="D114" s="121"/>
      <c r="E114" s="121"/>
      <c r="F114"/>
      <c r="G114" s="121"/>
      <c r="H114" s="121"/>
    </row>
    <row r="115" spans="1:8" ht="12">
      <c r="A115" s="121"/>
      <c r="B115" s="121"/>
      <c r="C115" s="121"/>
      <c r="D115" s="121"/>
      <c r="E115" s="121"/>
      <c r="F115"/>
      <c r="G115" s="121"/>
      <c r="H115" s="121"/>
    </row>
    <row r="116" spans="1:8" ht="12">
      <c r="A116" s="121"/>
      <c r="B116" s="121"/>
      <c r="C116" s="121"/>
      <c r="D116" s="121"/>
      <c r="E116" s="121"/>
      <c r="F116"/>
      <c r="G116" s="121"/>
      <c r="H116" s="121"/>
    </row>
    <row r="117" spans="1:8" ht="12">
      <c r="A117" s="121"/>
      <c r="B117" s="121"/>
      <c r="C117" s="121"/>
      <c r="D117" s="121"/>
      <c r="E117" s="121"/>
      <c r="F117"/>
      <c r="G117" s="121"/>
      <c r="H117" s="121"/>
    </row>
    <row r="118" spans="1:8" ht="12">
      <c r="A118" s="121"/>
      <c r="B118" s="121"/>
      <c r="C118" s="121"/>
      <c r="D118" s="121"/>
      <c r="E118" s="121"/>
      <c r="F118"/>
      <c r="G118" s="121"/>
      <c r="H118" s="121"/>
    </row>
    <row r="119" spans="1:8" ht="12">
      <c r="A119" s="121"/>
      <c r="B119" s="121"/>
      <c r="C119" s="121"/>
      <c r="D119" s="121"/>
      <c r="E119" s="121"/>
      <c r="F119"/>
      <c r="G119" s="121"/>
      <c r="H119" s="121"/>
    </row>
    <row r="120" spans="1:8" ht="12">
      <c r="A120" s="121"/>
      <c r="B120" s="121"/>
      <c r="C120" s="121"/>
      <c r="D120" s="121"/>
      <c r="E120" s="121"/>
      <c r="F120"/>
      <c r="G120" s="121"/>
      <c r="H120" s="121"/>
    </row>
    <row r="121" spans="1:8" ht="12">
      <c r="A121" s="121"/>
      <c r="B121" s="121"/>
      <c r="C121" s="121"/>
      <c r="D121" s="121"/>
      <c r="E121" s="121"/>
      <c r="F121"/>
      <c r="G121" s="121"/>
      <c r="H121" s="121"/>
    </row>
    <row r="122" spans="1:8" ht="12">
      <c r="A122" s="121"/>
      <c r="B122" s="121"/>
      <c r="C122" s="121"/>
      <c r="D122" s="121"/>
      <c r="E122" s="121"/>
      <c r="F122"/>
      <c r="G122" s="121"/>
      <c r="H122" s="121"/>
    </row>
    <row r="123" spans="1:8" ht="12">
      <c r="A123" s="121"/>
      <c r="B123" s="121"/>
      <c r="C123" s="121"/>
      <c r="D123" s="121"/>
      <c r="E123" s="121"/>
      <c r="F123"/>
      <c r="G123" s="121"/>
      <c r="H123" s="121"/>
    </row>
    <row r="124" spans="1:8" ht="12">
      <c r="A124" s="121"/>
      <c r="B124" s="121"/>
      <c r="C124" s="121"/>
      <c r="D124" s="121"/>
      <c r="E124" s="121"/>
      <c r="F124"/>
      <c r="G124" s="121"/>
      <c r="H124" s="121"/>
    </row>
    <row r="125" spans="1:8" ht="12">
      <c r="A125" s="121"/>
      <c r="B125" s="121"/>
      <c r="C125" s="121"/>
      <c r="D125" s="121"/>
      <c r="E125" s="121"/>
      <c r="F125"/>
      <c r="G125" s="121"/>
      <c r="H125" s="121"/>
    </row>
    <row r="126" spans="1:8" ht="12">
      <c r="A126" s="121"/>
      <c r="B126" s="121"/>
      <c r="C126" s="121"/>
      <c r="D126" s="121"/>
      <c r="E126" s="121"/>
      <c r="F126"/>
      <c r="G126" s="121"/>
      <c r="H126" s="121"/>
    </row>
    <row r="127" spans="1:8" ht="12">
      <c r="A127" s="121"/>
      <c r="B127" s="121"/>
      <c r="C127" s="121"/>
      <c r="D127" s="121"/>
      <c r="E127" s="121"/>
      <c r="F127"/>
      <c r="G127" s="121"/>
      <c r="H127" s="121"/>
    </row>
    <row r="128" spans="1:8" ht="12">
      <c r="A128" s="121"/>
      <c r="B128" s="121"/>
      <c r="C128" s="121"/>
      <c r="D128" s="121"/>
      <c r="E128" s="121"/>
      <c r="F128"/>
      <c r="G128" s="121"/>
      <c r="H128" s="121"/>
    </row>
    <row r="129" spans="1:8" ht="12">
      <c r="A129" s="121"/>
      <c r="B129" s="121"/>
      <c r="C129" s="121"/>
      <c r="D129" s="121"/>
      <c r="E129" s="121"/>
      <c r="F129"/>
      <c r="G129" s="121"/>
      <c r="H129" s="121"/>
    </row>
    <row r="130" spans="1:8" ht="12">
      <c r="A130" s="121"/>
      <c r="B130" s="121"/>
      <c r="C130" s="121"/>
      <c r="D130" s="121"/>
      <c r="E130" s="121"/>
      <c r="F130"/>
      <c r="G130" s="121"/>
      <c r="H130" s="121"/>
    </row>
    <row r="131" spans="1:8" ht="12">
      <c r="A131" s="121"/>
      <c r="B131" s="121"/>
      <c r="C131" s="121"/>
      <c r="D131" s="121"/>
      <c r="E131" s="121"/>
      <c r="F131"/>
      <c r="G131" s="121"/>
      <c r="H131" s="121"/>
    </row>
    <row r="132" spans="1:8" ht="12">
      <c r="A132" s="121"/>
      <c r="B132" s="121"/>
      <c r="C132" s="121"/>
      <c r="D132" s="121"/>
      <c r="E132" s="121"/>
      <c r="F132"/>
      <c r="G132" s="121"/>
      <c r="H132" s="121"/>
    </row>
    <row r="133" spans="1:8" ht="12">
      <c r="A133" s="121"/>
      <c r="B133" s="121"/>
      <c r="C133" s="121"/>
      <c r="D133" s="121"/>
      <c r="E133" s="121"/>
      <c r="F133"/>
      <c r="G133" s="121"/>
      <c r="H133" s="121"/>
    </row>
    <row r="134" spans="1:8" ht="12">
      <c r="A134" s="121"/>
      <c r="B134" s="121"/>
      <c r="C134" s="121"/>
      <c r="D134" s="121"/>
      <c r="E134" s="121"/>
      <c r="F134"/>
      <c r="G134" s="121"/>
      <c r="H134" s="121"/>
    </row>
    <row r="135" spans="1:8" ht="12">
      <c r="A135" s="121"/>
      <c r="B135" s="121"/>
      <c r="C135" s="121"/>
      <c r="D135" s="121"/>
      <c r="E135" s="121"/>
      <c r="F135"/>
      <c r="G135" s="121"/>
      <c r="H135" s="121"/>
    </row>
    <row r="136" spans="1:8" ht="12">
      <c r="A136" s="121"/>
      <c r="B136" s="121"/>
      <c r="C136" s="121"/>
      <c r="D136" s="121"/>
      <c r="E136" s="121"/>
      <c r="F136"/>
      <c r="G136" s="121"/>
      <c r="H136" s="121"/>
    </row>
    <row r="137" spans="1:8" ht="12">
      <c r="A137" s="121"/>
      <c r="B137" s="121"/>
      <c r="C137" s="121"/>
      <c r="D137" s="121"/>
      <c r="E137" s="121"/>
      <c r="F137"/>
      <c r="G137" s="121"/>
      <c r="H137" s="121"/>
    </row>
    <row r="138" spans="1:8" ht="12">
      <c r="A138" s="121"/>
      <c r="B138" s="121"/>
      <c r="C138" s="121"/>
      <c r="D138" s="121"/>
      <c r="E138" s="121"/>
      <c r="F138"/>
      <c r="G138" s="121"/>
      <c r="H138" s="121"/>
    </row>
    <row r="139" spans="1:8" ht="12">
      <c r="A139" s="121"/>
      <c r="B139" s="121"/>
      <c r="C139" s="121"/>
      <c r="D139" s="121"/>
      <c r="E139" s="121"/>
      <c r="F139"/>
      <c r="G139" s="121"/>
      <c r="H139" s="121"/>
    </row>
    <row r="140" spans="1:8" ht="12">
      <c r="A140" s="121"/>
      <c r="B140" s="121"/>
      <c r="C140" s="121"/>
      <c r="D140" s="121"/>
      <c r="E140" s="121"/>
      <c r="F140"/>
      <c r="G140" s="121"/>
      <c r="H140" s="121"/>
    </row>
    <row r="141" spans="1:8" ht="12">
      <c r="A141" s="121"/>
      <c r="B141" s="121"/>
      <c r="C141" s="121"/>
      <c r="D141" s="121"/>
      <c r="E141" s="121"/>
      <c r="F141"/>
      <c r="G141" s="121"/>
      <c r="H141" s="121"/>
    </row>
    <row r="142" spans="1:8" ht="12">
      <c r="A142" s="121"/>
      <c r="B142" s="121"/>
      <c r="C142" s="121"/>
      <c r="D142" s="121"/>
      <c r="E142" s="121"/>
      <c r="F142"/>
      <c r="G142" s="121"/>
      <c r="H142" s="121"/>
    </row>
    <row r="143" spans="1:8" ht="12">
      <c r="A143" s="121"/>
      <c r="B143" s="121"/>
      <c r="C143" s="121"/>
      <c r="D143" s="121"/>
      <c r="E143" s="121"/>
      <c r="F143"/>
      <c r="G143" s="121"/>
      <c r="H143" s="121"/>
    </row>
    <row r="144" spans="1:8" ht="12">
      <c r="A144" s="121"/>
      <c r="B144" s="121"/>
      <c r="C144" s="121"/>
      <c r="D144" s="121"/>
      <c r="E144" s="121"/>
      <c r="F144"/>
      <c r="G144" s="121"/>
      <c r="H144" s="121"/>
    </row>
    <row r="145" spans="1:8" ht="12">
      <c r="A145" s="121"/>
      <c r="B145" s="121"/>
      <c r="C145" s="121"/>
      <c r="D145" s="121"/>
      <c r="E145" s="121"/>
      <c r="F145"/>
      <c r="G145" s="121"/>
      <c r="H145" s="121"/>
    </row>
    <row r="146" spans="1:8" ht="12">
      <c r="A146" s="121"/>
      <c r="B146" s="121"/>
      <c r="C146" s="121"/>
      <c r="D146" s="121"/>
      <c r="E146" s="121"/>
      <c r="F146"/>
      <c r="G146" s="121"/>
      <c r="H146" s="121"/>
    </row>
    <row r="147" spans="1:8" ht="12">
      <c r="A147" s="121"/>
      <c r="B147" s="121"/>
      <c r="C147" s="121"/>
      <c r="D147" s="121"/>
      <c r="E147" s="121"/>
      <c r="F147"/>
      <c r="G147" s="121"/>
      <c r="H147" s="121"/>
    </row>
    <row r="148" spans="1:8" ht="12">
      <c r="A148" s="121"/>
      <c r="B148" s="121"/>
      <c r="C148" s="121"/>
      <c r="D148" s="121"/>
      <c r="E148" s="121"/>
      <c r="F148"/>
      <c r="G148" s="121"/>
      <c r="H148" s="121"/>
    </row>
    <row r="149" spans="1:8" ht="12">
      <c r="A149" s="121"/>
      <c r="B149" s="121"/>
      <c r="C149" s="121"/>
      <c r="D149" s="121"/>
      <c r="E149" s="121"/>
      <c r="F149"/>
      <c r="G149" s="121"/>
      <c r="H149" s="121"/>
    </row>
    <row r="150" spans="1:8" ht="12">
      <c r="A150" s="121"/>
      <c r="B150" s="121"/>
      <c r="C150" s="121"/>
      <c r="D150" s="121"/>
      <c r="E150" s="121"/>
      <c r="F150"/>
      <c r="G150" s="121"/>
      <c r="H150" s="121"/>
    </row>
    <row r="151" spans="1:8" ht="12">
      <c r="A151" s="121"/>
      <c r="B151" s="121"/>
      <c r="C151" s="121"/>
      <c r="D151" s="121"/>
      <c r="E151" s="121"/>
      <c r="F151"/>
      <c r="G151" s="121"/>
      <c r="H151" s="121"/>
    </row>
    <row r="152" spans="1:8" ht="12">
      <c r="A152" s="121"/>
      <c r="B152" s="121"/>
      <c r="C152" s="121"/>
      <c r="D152" s="121"/>
      <c r="E152" s="121"/>
      <c r="F152"/>
      <c r="G152" s="121"/>
      <c r="H152" s="121"/>
    </row>
    <row r="153" spans="1:8" ht="12">
      <c r="A153" s="121"/>
      <c r="B153" s="121"/>
      <c r="C153" s="121"/>
      <c r="D153" s="121"/>
      <c r="E153" s="121"/>
      <c r="F153"/>
      <c r="G153" s="121"/>
      <c r="H153" s="121"/>
    </row>
    <row r="154" spans="1:8" ht="12">
      <c r="A154" s="121"/>
      <c r="B154" s="121"/>
      <c r="C154" s="121"/>
      <c r="D154" s="121"/>
      <c r="E154" s="121"/>
      <c r="F154"/>
      <c r="G154" s="121"/>
      <c r="H154" s="121"/>
    </row>
    <row r="155" spans="1:8" ht="12">
      <c r="A155" s="121"/>
      <c r="B155" s="121"/>
      <c r="C155" s="121"/>
      <c r="D155" s="121"/>
      <c r="E155" s="121"/>
      <c r="F155"/>
      <c r="G155" s="121"/>
      <c r="H155" s="121"/>
    </row>
    <row r="156" spans="1:8" ht="12">
      <c r="A156" s="121"/>
      <c r="B156" s="121"/>
      <c r="C156" s="121"/>
      <c r="D156" s="121"/>
      <c r="E156" s="121"/>
      <c r="F156"/>
      <c r="G156" s="121"/>
      <c r="H156" s="121"/>
    </row>
    <row r="157" spans="1:8" ht="12">
      <c r="A157" s="121"/>
      <c r="B157" s="121"/>
      <c r="C157" s="121"/>
      <c r="D157" s="121"/>
      <c r="E157" s="121"/>
      <c r="F157"/>
      <c r="G157" s="121"/>
      <c r="H157" s="121"/>
    </row>
    <row r="158" spans="1:8" ht="12">
      <c r="A158" s="121"/>
      <c r="B158" s="121"/>
      <c r="C158" s="121"/>
      <c r="D158" s="121"/>
      <c r="E158" s="121"/>
      <c r="F158"/>
      <c r="G158" s="121"/>
      <c r="H158" s="121"/>
    </row>
    <row r="159" spans="1:8" ht="12">
      <c r="A159" s="121"/>
      <c r="B159" s="121"/>
      <c r="C159" s="121"/>
      <c r="D159" s="121"/>
      <c r="E159" s="121"/>
      <c r="F159"/>
      <c r="G159" s="121"/>
      <c r="H159" s="121"/>
    </row>
    <row r="160" spans="1:8" ht="12">
      <c r="A160" s="121"/>
      <c r="B160" s="121"/>
      <c r="C160" s="121"/>
      <c r="D160" s="121"/>
      <c r="E160" s="121"/>
      <c r="F160"/>
      <c r="G160" s="121"/>
      <c r="H160" s="121"/>
    </row>
    <row r="161" spans="1:8" ht="12">
      <c r="A161" s="121"/>
      <c r="B161" s="121"/>
      <c r="C161" s="121"/>
      <c r="D161" s="121"/>
      <c r="E161" s="121"/>
      <c r="F161"/>
      <c r="G161" s="121"/>
      <c r="H161" s="121"/>
    </row>
    <row r="162" spans="1:8" ht="12">
      <c r="A162" s="121"/>
      <c r="B162" s="121"/>
      <c r="C162" s="121"/>
      <c r="D162" s="121"/>
      <c r="E162" s="121"/>
      <c r="F162"/>
      <c r="G162" s="121"/>
      <c r="H162" s="121"/>
    </row>
    <row r="163" spans="1:8" ht="12">
      <c r="A163" s="121"/>
      <c r="B163" s="121"/>
      <c r="C163" s="121"/>
      <c r="D163" s="121"/>
      <c r="E163" s="121"/>
      <c r="F163"/>
      <c r="G163" s="121"/>
      <c r="H163" s="121"/>
    </row>
    <row r="164" spans="1:8" ht="12">
      <c r="A164" s="121"/>
      <c r="B164" s="121"/>
      <c r="C164" s="121"/>
      <c r="D164" s="121"/>
      <c r="E164" s="121"/>
      <c r="F164"/>
      <c r="G164" s="121"/>
      <c r="H164" s="121"/>
    </row>
    <row r="165" spans="1:8" ht="12">
      <c r="A165" s="121"/>
      <c r="B165" s="121"/>
      <c r="C165" s="121"/>
      <c r="D165" s="121"/>
      <c r="E165" s="121"/>
      <c r="F165"/>
      <c r="G165" s="121"/>
      <c r="H165" s="121"/>
    </row>
    <row r="166" spans="1:8" ht="12">
      <c r="A166" s="121"/>
      <c r="B166" s="121"/>
      <c r="C166" s="121"/>
      <c r="D166" s="121"/>
      <c r="E166" s="121"/>
      <c r="F166"/>
      <c r="G166" s="121"/>
      <c r="H166" s="121"/>
    </row>
    <row r="167" spans="1:8" ht="12">
      <c r="A167" s="121"/>
      <c r="B167" s="121"/>
      <c r="C167" s="121"/>
      <c r="D167" s="121"/>
      <c r="E167" s="121"/>
      <c r="F167"/>
      <c r="G167" s="121"/>
      <c r="H167" s="121"/>
    </row>
    <row r="168" spans="1:8" ht="12">
      <c r="A168" s="121"/>
      <c r="B168" s="121"/>
      <c r="C168" s="121"/>
      <c r="D168" s="121"/>
      <c r="E168" s="121"/>
      <c r="F168"/>
      <c r="G168" s="121"/>
      <c r="H168" s="121"/>
    </row>
    <row r="169" spans="1:8" ht="12">
      <c r="A169" s="121"/>
      <c r="B169" s="121"/>
      <c r="C169" s="121"/>
      <c r="D169" s="121"/>
      <c r="E169" s="121"/>
      <c r="F169"/>
      <c r="G169" s="121"/>
      <c r="H169" s="121"/>
    </row>
    <row r="170" spans="1:8" ht="12">
      <c r="A170" s="121"/>
      <c r="B170" s="121"/>
      <c r="C170" s="121"/>
      <c r="D170" s="121"/>
      <c r="E170" s="121"/>
      <c r="F170"/>
      <c r="G170" s="121"/>
      <c r="H170" s="121"/>
    </row>
    <row r="171" spans="1:8" ht="12">
      <c r="A171" s="121"/>
      <c r="B171" s="121"/>
      <c r="C171" s="121"/>
      <c r="D171" s="121"/>
      <c r="E171" s="121"/>
      <c r="F171"/>
      <c r="G171" s="121"/>
      <c r="H171" s="121"/>
    </row>
    <row r="172" ht="12">
      <c r="F172"/>
    </row>
    <row r="173" ht="12">
      <c r="F173"/>
    </row>
    <row r="174" ht="12">
      <c r="F174"/>
    </row>
    <row r="175" ht="12">
      <c r="F175"/>
    </row>
    <row r="176" ht="12">
      <c r="F176"/>
    </row>
    <row r="177" ht="12">
      <c r="F177"/>
    </row>
    <row r="178" ht="12">
      <c r="F178"/>
    </row>
    <row r="179" ht="12">
      <c r="F179"/>
    </row>
    <row r="180" ht="12">
      <c r="F180"/>
    </row>
    <row r="181" ht="12">
      <c r="F181"/>
    </row>
    <row r="182" ht="12">
      <c r="F182"/>
    </row>
    <row r="183" ht="12">
      <c r="F183"/>
    </row>
    <row r="184" ht="12">
      <c r="F184"/>
    </row>
    <row r="185" ht="12">
      <c r="F185"/>
    </row>
    <row r="186" ht="12">
      <c r="F186"/>
    </row>
    <row r="187" ht="12">
      <c r="F187"/>
    </row>
    <row r="188" ht="12">
      <c r="F188"/>
    </row>
    <row r="189" ht="12">
      <c r="F189"/>
    </row>
    <row r="190" ht="12">
      <c r="F190"/>
    </row>
    <row r="191" ht="12">
      <c r="F191"/>
    </row>
    <row r="192" ht="12">
      <c r="F192"/>
    </row>
    <row r="193" ht="12">
      <c r="F193"/>
    </row>
    <row r="194" ht="12">
      <c r="F194"/>
    </row>
    <row r="195" ht="12">
      <c r="F195"/>
    </row>
    <row r="196" ht="12">
      <c r="F196"/>
    </row>
    <row r="197" ht="12">
      <c r="F197"/>
    </row>
    <row r="198" ht="12">
      <c r="F198"/>
    </row>
    <row r="199" ht="12">
      <c r="F199"/>
    </row>
    <row r="200" ht="12">
      <c r="F200"/>
    </row>
    <row r="201" ht="12">
      <c r="F201"/>
    </row>
    <row r="202" ht="12">
      <c r="F202"/>
    </row>
    <row r="203" ht="12">
      <c r="F203"/>
    </row>
    <row r="204" ht="12">
      <c r="F204"/>
    </row>
    <row r="205" ht="12">
      <c r="F205"/>
    </row>
    <row r="206" ht="12">
      <c r="F206"/>
    </row>
    <row r="207" ht="12">
      <c r="F207"/>
    </row>
    <row r="208" ht="12">
      <c r="F208"/>
    </row>
    <row r="209" ht="12">
      <c r="F209"/>
    </row>
    <row r="210" ht="12">
      <c r="F210"/>
    </row>
    <row r="211" ht="12">
      <c r="F211"/>
    </row>
    <row r="212" ht="12">
      <c r="F212"/>
    </row>
    <row r="213" ht="12">
      <c r="F213"/>
    </row>
    <row r="214" ht="12">
      <c r="F214"/>
    </row>
    <row r="215" ht="12">
      <c r="F215"/>
    </row>
    <row r="216" ht="12">
      <c r="F216"/>
    </row>
    <row r="217" ht="12">
      <c r="F217"/>
    </row>
    <row r="218" ht="12">
      <c r="F218"/>
    </row>
    <row r="219" ht="12">
      <c r="F219"/>
    </row>
    <row r="220" ht="12">
      <c r="F220"/>
    </row>
    <row r="221" ht="12">
      <c r="F221"/>
    </row>
    <row r="222" ht="12">
      <c r="F222"/>
    </row>
    <row r="223" ht="12">
      <c r="F223"/>
    </row>
    <row r="224" ht="12">
      <c r="F224"/>
    </row>
    <row r="225" ht="12">
      <c r="F225"/>
    </row>
    <row r="226" ht="12">
      <c r="F226"/>
    </row>
    <row r="227" ht="12">
      <c r="F227"/>
    </row>
    <row r="228" ht="12">
      <c r="F228"/>
    </row>
    <row r="229" ht="12">
      <c r="F229"/>
    </row>
    <row r="230" ht="12">
      <c r="F230"/>
    </row>
    <row r="231" ht="12">
      <c r="F231"/>
    </row>
    <row r="232" ht="12">
      <c r="F232"/>
    </row>
    <row r="233" ht="12">
      <c r="F233"/>
    </row>
    <row r="234" ht="12">
      <c r="F234"/>
    </row>
    <row r="235" ht="12">
      <c r="F235"/>
    </row>
    <row r="236" ht="12">
      <c r="F236"/>
    </row>
    <row r="237" ht="12">
      <c r="F237"/>
    </row>
    <row r="238" ht="12">
      <c r="F238"/>
    </row>
    <row r="239" ht="12">
      <c r="F239"/>
    </row>
    <row r="240" ht="12">
      <c r="F240"/>
    </row>
    <row r="241" ht="12">
      <c r="F241"/>
    </row>
    <row r="242" ht="12">
      <c r="F242"/>
    </row>
    <row r="243" ht="12">
      <c r="F243"/>
    </row>
    <row r="244" ht="12">
      <c r="F244"/>
    </row>
    <row r="245" ht="12">
      <c r="F245"/>
    </row>
    <row r="246" ht="12">
      <c r="F246"/>
    </row>
    <row r="247" ht="12">
      <c r="F247"/>
    </row>
    <row r="248" ht="12">
      <c r="F248"/>
    </row>
    <row r="249" ht="12">
      <c r="F249"/>
    </row>
    <row r="250" ht="12">
      <c r="F250"/>
    </row>
    <row r="251" ht="12">
      <c r="F251"/>
    </row>
    <row r="252" ht="12">
      <c r="F252"/>
    </row>
    <row r="253" ht="12">
      <c r="F253"/>
    </row>
    <row r="254" ht="12">
      <c r="F254"/>
    </row>
    <row r="255" ht="12">
      <c r="F255"/>
    </row>
    <row r="256" ht="12">
      <c r="F256"/>
    </row>
    <row r="257" ht="12">
      <c r="F257"/>
    </row>
    <row r="258" ht="12">
      <c r="F258"/>
    </row>
    <row r="259" ht="12">
      <c r="F259"/>
    </row>
    <row r="260" ht="12">
      <c r="F260"/>
    </row>
    <row r="261" ht="12">
      <c r="F261"/>
    </row>
    <row r="262" ht="12">
      <c r="F262"/>
    </row>
    <row r="263" ht="12">
      <c r="F263"/>
    </row>
    <row r="264" ht="12">
      <c r="F264"/>
    </row>
  </sheetData>
  <sheetProtection sheet="1" objects="1" scenarios="1" selectLockedCells="1" selectUnlockedCells="1"/>
  <protectedRanges>
    <protectedRange sqref="J2 C18:E18" name="Range1"/>
  </protectedRanges>
  <mergeCells count="112">
    <mergeCell ref="B6:C6"/>
    <mergeCell ref="F6:G6"/>
    <mergeCell ref="F7:G7"/>
    <mergeCell ref="D6:E6"/>
    <mergeCell ref="D7:E7"/>
    <mergeCell ref="B89:C89"/>
    <mergeCell ref="B90:C90"/>
    <mergeCell ref="B84:C84"/>
    <mergeCell ref="B85:C85"/>
    <mergeCell ref="B102:C102"/>
    <mergeCell ref="B97:C97"/>
    <mergeCell ref="B98:C98"/>
    <mergeCell ref="B99:C99"/>
    <mergeCell ref="C41:D41"/>
    <mergeCell ref="C42:D42"/>
    <mergeCell ref="B100:C100"/>
    <mergeCell ref="B101:C101"/>
    <mergeCell ref="B91:C91"/>
    <mergeCell ref="B92:C92"/>
    <mergeCell ref="B95:C95"/>
    <mergeCell ref="B96:C96"/>
    <mergeCell ref="B87:C87"/>
    <mergeCell ref="B88:C88"/>
    <mergeCell ref="C43:D43"/>
    <mergeCell ref="C44:D44"/>
    <mergeCell ref="C45:D45"/>
    <mergeCell ref="C46:D46"/>
    <mergeCell ref="C47:D47"/>
    <mergeCell ref="C48:D48"/>
    <mergeCell ref="C49:D49"/>
    <mergeCell ref="C50:D50"/>
    <mergeCell ref="C59:D59"/>
    <mergeCell ref="C60:D60"/>
    <mergeCell ref="C51:D51"/>
    <mergeCell ref="C52:D52"/>
    <mergeCell ref="C53:D53"/>
    <mergeCell ref="C54:D54"/>
    <mergeCell ref="C55:D55"/>
    <mergeCell ref="C56:D56"/>
    <mergeCell ref="C57:D57"/>
    <mergeCell ref="C58:D58"/>
    <mergeCell ref="I83:P83"/>
    <mergeCell ref="E71:N71"/>
    <mergeCell ref="E72:N72"/>
    <mergeCell ref="B71:C71"/>
    <mergeCell ref="B82:C82"/>
    <mergeCell ref="B83:C83"/>
    <mergeCell ref="B72:C72"/>
    <mergeCell ref="B73:C73"/>
    <mergeCell ref="I82:P82"/>
    <mergeCell ref="B2:L2"/>
    <mergeCell ref="B3:C3"/>
    <mergeCell ref="B4:C4"/>
    <mergeCell ref="B5:C5"/>
    <mergeCell ref="D3:E3"/>
    <mergeCell ref="D4:E4"/>
    <mergeCell ref="D5:E5"/>
    <mergeCell ref="F3:G3"/>
    <mergeCell ref="F4:G4"/>
    <mergeCell ref="F5:G5"/>
    <mergeCell ref="H3:I3"/>
    <mergeCell ref="H4:I4"/>
    <mergeCell ref="H5:I5"/>
    <mergeCell ref="H6:I6"/>
    <mergeCell ref="H7:I7"/>
    <mergeCell ref="B13:C13"/>
    <mergeCell ref="B14:C14"/>
    <mergeCell ref="B11:E11"/>
    <mergeCell ref="D8:E8"/>
    <mergeCell ref="D9:E9"/>
    <mergeCell ref="B7:C7"/>
    <mergeCell ref="B8:C8"/>
    <mergeCell ref="B9:C9"/>
    <mergeCell ref="B15:C15"/>
    <mergeCell ref="I11:K11"/>
    <mergeCell ref="I13:J13"/>
    <mergeCell ref="I14:J14"/>
    <mergeCell ref="I15:J15"/>
    <mergeCell ref="F11:H11"/>
    <mergeCell ref="B16:C16"/>
    <mergeCell ref="B17:C17"/>
    <mergeCell ref="B18:C18"/>
    <mergeCell ref="B19:C19"/>
    <mergeCell ref="B20:C20"/>
    <mergeCell ref="B22:O22"/>
    <mergeCell ref="B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69:D69"/>
    <mergeCell ref="C70:D70"/>
    <mergeCell ref="B62:O62"/>
    <mergeCell ref="C63:D63"/>
    <mergeCell ref="C64:D64"/>
    <mergeCell ref="C65:D65"/>
    <mergeCell ref="C66:D66"/>
    <mergeCell ref="C67:D67"/>
    <mergeCell ref="C68:D68"/>
  </mergeCells>
  <conditionalFormatting sqref="D3:D8">
    <cfRule type="expression" priority="1" dxfId="0" stopIfTrue="1">
      <formula>+AND($C3&lt;0.001,Highlighting_Flag&gt;0)</formula>
    </cfRule>
  </conditionalFormatting>
  <conditionalFormatting sqref="B92:D92">
    <cfRule type="expression" priority="2" dxfId="1" stopIfTrue="1">
      <formula>+Highlighting_Flag&gt;0</formula>
    </cfRule>
  </conditionalFormatting>
  <conditionalFormatting sqref="E24:O49">
    <cfRule type="expression" priority="3" dxfId="0" stopIfTrue="1">
      <formula>+AND(E24&lt;0.00001,Highlighting_Flag&gt;0)</formula>
    </cfRule>
  </conditionalFormatting>
  <conditionalFormatting sqref="K15">
    <cfRule type="expression" priority="4" dxfId="0" stopIfTrue="1">
      <formula>+Highlighting_Flag</formula>
    </cfRule>
  </conditionalFormatting>
  <conditionalFormatting sqref="L14:M15 D18:E18">
    <cfRule type="cellIs" priority="5" dxfId="2" operator="notEqual" stopIfTrue="1">
      <formula>0</formula>
    </cfRule>
    <cfRule type="expression" priority="6" dxfId="0" stopIfTrue="1">
      <formula>+Highlighting_Flag</formula>
    </cfRule>
  </conditionalFormatting>
  <conditionalFormatting sqref="D16:E16 D19:E19">
    <cfRule type="expression" priority="7" dxfId="0" stopIfTrue="1">
      <formula>+AND(D16&lt;0.000001,Highlighting_Flag&gt;0)</formula>
    </cfRule>
  </conditionalFormatting>
  <conditionalFormatting sqref="D20:E21 C21">
    <cfRule type="expression" priority="8" dxfId="3" stopIfTrue="1">
      <formula>+AND(C20&lt;0.000001,Highlighting_Flag&gt;0)</formula>
    </cfRule>
  </conditionalFormatting>
  <conditionalFormatting sqref="D17:E17">
    <cfRule type="expression" priority="9" dxfId="3" stopIfTrue="1">
      <formula>+AND(D17=12,Highlighting_Flag&gt;0)</formula>
    </cfRule>
  </conditionalFormatting>
  <conditionalFormatting sqref="D13:E15">
    <cfRule type="expression" priority="10" dxfId="4" stopIfTrue="1">
      <formula>AND(Highlighting_Flag,D13&lt;0.000001)</formula>
    </cfRule>
  </conditionalFormatting>
  <conditionalFormatting sqref="G17 G13 H8:I8">
    <cfRule type="expression" priority="11" dxfId="5" stopIfTrue="1">
      <formula>+Highlighting_Flag&gt;0</formula>
    </cfRule>
  </conditionalFormatting>
  <conditionalFormatting sqref="G15">
    <cfRule type="expression" priority="12" dxfId="3" stopIfTrue="1">
      <formula>+Highlighting_Flag&gt;0</formula>
    </cfRule>
  </conditionalFormatting>
  <conditionalFormatting sqref="G16">
    <cfRule type="expression" priority="13" dxfId="4" stopIfTrue="1">
      <formula>+Highlighting_Flag&gt;0</formula>
    </cfRule>
  </conditionalFormatting>
  <conditionalFormatting sqref="L11:M11">
    <cfRule type="expression" priority="14" dxfId="6" stopIfTrue="1">
      <formula>+Highlighting_Flag</formula>
    </cfRule>
  </conditionalFormatting>
  <conditionalFormatting sqref="K16:M16">
    <cfRule type="expression" priority="15" dxfId="5" stopIfTrue="1">
      <formula>+Highlighting_Flag</formula>
    </cfRule>
  </conditionalFormatting>
  <conditionalFormatting sqref="L12:M12 K13">
    <cfRule type="expression" priority="16" dxfId="4" stopIfTrue="1">
      <formula>+Highlighting_Flag</formula>
    </cfRule>
  </conditionalFormatting>
  <conditionalFormatting sqref="L13:M13 K14">
    <cfRule type="expression" priority="17" dxfId="3" stopIfTrue="1">
      <formula>+Highlighting_Flag</formula>
    </cfRule>
  </conditionalFormatting>
  <printOptions/>
  <pageMargins left="0.05" right="0.5" top="0.25" bottom="0.26" header="0.05" footer="0"/>
  <pageSetup fitToHeight="1" fitToWidth="1" horizontalDpi="300" verticalDpi="300" orientation="landscape" r:id="rId2"/>
  <rowBreaks count="1" manualBreakCount="1">
    <brk id="70" max="15" man="1"/>
  </rowBreaks>
  <drawing r:id="rId1"/>
</worksheet>
</file>

<file path=xl/worksheets/sheet4.xml><?xml version="1.0" encoding="utf-8"?>
<worksheet xmlns="http://schemas.openxmlformats.org/spreadsheetml/2006/main" xmlns:r="http://schemas.openxmlformats.org/officeDocument/2006/relationships">
  <sheetPr codeName="Sheet3">
    <tabColor indexed="52"/>
    <pageSetUpPr fitToPage="1"/>
  </sheetPr>
  <dimension ref="B1:T53"/>
  <sheetViews>
    <sheetView showGridLines="0" showRowColHeaders="0" showZeros="0" zoomScale="80" zoomScaleNormal="80" workbookViewId="0" topLeftCell="A1">
      <selection activeCell="F68" sqref="F68"/>
    </sheetView>
  </sheetViews>
  <sheetFormatPr defaultColWidth="9.140625" defaultRowHeight="12"/>
  <cols>
    <col min="1" max="1" width="2.7109375" style="230" customWidth="1"/>
    <col min="2" max="2" width="3.7109375" style="230" customWidth="1"/>
    <col min="3" max="3" width="59.140625" style="230" customWidth="1"/>
    <col min="4" max="13" width="15.7109375" style="230" customWidth="1"/>
    <col min="14" max="16384" width="9.140625" style="230" customWidth="1"/>
  </cols>
  <sheetData>
    <row r="1" spans="3:13" ht="48.75" customHeight="1">
      <c r="C1" s="231"/>
      <c r="D1" s="231"/>
      <c r="E1" s="231"/>
      <c r="F1" s="231"/>
      <c r="G1" s="231"/>
      <c r="H1" s="231"/>
      <c r="I1" s="231"/>
      <c r="J1" s="231"/>
      <c r="K1" s="231"/>
      <c r="L1" s="231"/>
      <c r="M1" s="231"/>
    </row>
    <row r="2" spans="2:13" ht="34.5" customHeight="1">
      <c r="B2" s="363" t="s">
        <v>103</v>
      </c>
      <c r="C2" s="364"/>
      <c r="D2" s="231"/>
      <c r="E2" s="231"/>
      <c r="F2" s="231"/>
      <c r="G2" s="231"/>
      <c r="H2" s="231"/>
      <c r="I2" s="231"/>
      <c r="J2" s="231"/>
      <c r="K2" s="231"/>
      <c r="L2" s="231"/>
      <c r="M2" s="231"/>
    </row>
    <row r="3" spans="2:13" s="232" customFormat="1" ht="30" customHeight="1">
      <c r="B3" s="361" t="s">
        <v>104</v>
      </c>
      <c r="C3" s="365"/>
      <c r="D3" s="214"/>
      <c r="E3" s="214"/>
      <c r="F3" s="214"/>
      <c r="G3" s="214"/>
      <c r="H3" s="214"/>
      <c r="I3" s="214"/>
      <c r="J3" s="214"/>
      <c r="K3" s="214"/>
      <c r="L3" s="214"/>
      <c r="M3" s="214"/>
    </row>
    <row r="4" spans="2:13" s="234" customFormat="1" ht="18" customHeight="1">
      <c r="B4" s="233">
        <v>1</v>
      </c>
      <c r="C4" s="225" t="s">
        <v>79</v>
      </c>
      <c r="D4" s="226">
        <v>1</v>
      </c>
      <c r="E4" s="226">
        <f aca="true" t="shared" si="0" ref="E4:M4">+D4+1</f>
        <v>2</v>
      </c>
      <c r="F4" s="226">
        <f t="shared" si="0"/>
        <v>3</v>
      </c>
      <c r="G4" s="226">
        <f t="shared" si="0"/>
        <v>4</v>
      </c>
      <c r="H4" s="226">
        <f t="shared" si="0"/>
        <v>5</v>
      </c>
      <c r="I4" s="226">
        <f t="shared" si="0"/>
        <v>6</v>
      </c>
      <c r="J4" s="226">
        <f t="shared" si="0"/>
        <v>7</v>
      </c>
      <c r="K4" s="226">
        <f t="shared" si="0"/>
        <v>8</v>
      </c>
      <c r="L4" s="226">
        <f t="shared" si="0"/>
        <v>9</v>
      </c>
      <c r="M4" s="226">
        <f t="shared" si="0"/>
        <v>10</v>
      </c>
    </row>
    <row r="5" spans="2:20" s="236" customFormat="1" ht="18" customHeight="1">
      <c r="B5" s="235">
        <v>2</v>
      </c>
      <c r="C5" s="175" t="s">
        <v>25</v>
      </c>
      <c r="D5" s="176">
        <f>IF(D4&gt;CashFlows!$D$16,0,IF(D4&lt;='Input Sheet'!$E$58,CashFlows!$D$13-(CashFlows!$D$19*Sale!D4-SUM(CashFlows!$E$52:E52)),0))</f>
        <v>0</v>
      </c>
      <c r="E5" s="176">
        <f>IF(E4&gt;CashFlows!$D$16,0,IF(E4&lt;='Input Sheet'!$E$58,CashFlows!$D$13-(CashFlows!$D$19*Sale!E4-SUM(CashFlows!$E$52:F52)),0))</f>
        <v>0</v>
      </c>
      <c r="F5" s="176">
        <f>IF(F4&gt;CashFlows!$D$16,0,IF(F4&lt;='Input Sheet'!$E$58,CashFlows!$D$13-(CashFlows!$D$19*Sale!F4-SUM(CashFlows!$E$52:G52)),0))</f>
        <v>0</v>
      </c>
      <c r="G5" s="176">
        <f>IF(G4&gt;CashFlows!$D$16,0,IF(G4&lt;='Input Sheet'!$E$58,CashFlows!$D$13-(CashFlows!$D$19*Sale!G4-SUM(CashFlows!$E$52:H52)),0))</f>
        <v>0</v>
      </c>
      <c r="H5" s="176">
        <f>IF(H4&gt;CashFlows!$D$16,0,IF(H4&lt;='Input Sheet'!$E$58,CashFlows!$D$13-(CashFlows!$D$19*Sale!H4-SUM(CashFlows!$E$52:I52)),0))</f>
        <v>0</v>
      </c>
      <c r="I5" s="176">
        <f>IF(I4&gt;CashFlows!$D$16,0,IF(I4&lt;='Input Sheet'!$E$58,CashFlows!$D$13-(CashFlows!$D$19*Sale!I4-SUM(CashFlows!$E$52:J52)),0))</f>
        <v>0</v>
      </c>
      <c r="J5" s="176">
        <f>IF(J4&gt;CashFlows!$D$16,0,IF(J4&lt;='Input Sheet'!$E$58,CashFlows!$D$13-(CashFlows!$D$19*Sale!J4-SUM(CashFlows!$E$52:K52)),0))</f>
        <v>0</v>
      </c>
      <c r="K5" s="176">
        <f>IF(K4&gt;CashFlows!$D$16,0,IF(K4&lt;='Input Sheet'!$E$58,CashFlows!$D$13-(CashFlows!$D$19*Sale!K4-SUM(CashFlows!$E$52:L52)),0))</f>
        <v>0</v>
      </c>
      <c r="L5" s="176">
        <f>IF(L4&gt;CashFlows!$D$16,0,IF(L4&lt;='Input Sheet'!$E$58,CashFlows!$D$13-(CashFlows!$D$19*Sale!L4-SUM(CashFlows!$E$52:M52)),0))</f>
        <v>0</v>
      </c>
      <c r="M5" s="176">
        <f>IF(M4&gt;CashFlows!$D$16,0,IF(M4&lt;='Input Sheet'!$E$58,CashFlows!$D$13-(CashFlows!$D$19*Sale!M4-SUM(CashFlows!$E$52:N52)),0))</f>
        <v>0</v>
      </c>
      <c r="N5" s="229"/>
      <c r="O5" s="229"/>
      <c r="P5" s="229"/>
      <c r="Q5" s="229"/>
      <c r="R5" s="229"/>
      <c r="S5" s="229"/>
      <c r="T5" s="229"/>
    </row>
    <row r="6" spans="2:13" s="237" customFormat="1" ht="18" customHeight="1">
      <c r="B6" s="235">
        <v>3</v>
      </c>
      <c r="C6" s="174" t="s">
        <v>26</v>
      </c>
      <c r="D6" s="176">
        <f>IF(D4&gt;CashFlows!$E$16,0,IF(D4&lt;='Input Sheet'!$E$58,CashFlows!$E$13-(CashFlows!$E$19*Sale!D4-SUM(CashFlows!$E$53:E53)),0))</f>
        <v>0</v>
      </c>
      <c r="E6" s="176">
        <f>IF(E4&gt;CashFlows!$E$16,0,IF(E4&lt;='Input Sheet'!$E$58,CashFlows!$E$13-(CashFlows!$E$19*Sale!E4-SUM(CashFlows!$E$53:F53)),0))</f>
        <v>0</v>
      </c>
      <c r="F6" s="176">
        <f>IF(F4&gt;CashFlows!$E$16,0,IF(F4&lt;='Input Sheet'!$E$58,CashFlows!$E$13-(CashFlows!$E$19*Sale!F4-SUM(CashFlows!$E$53:G53)),0))</f>
        <v>0</v>
      </c>
      <c r="G6" s="176">
        <f>IF(G4&gt;CashFlows!$E$16,0,IF(G4&lt;='Input Sheet'!$E$58,CashFlows!$E$13-(CashFlows!$E$19*Sale!G4-SUM(CashFlows!$E$53:H53)),0))</f>
        <v>0</v>
      </c>
      <c r="H6" s="176">
        <f>IF(H4&gt;CashFlows!$E$16,0,IF(H4&lt;='Input Sheet'!$E$58,CashFlows!$E$13-(CashFlows!$E$19*Sale!H4-SUM(CashFlows!$E$53:I53)),0))</f>
        <v>0</v>
      </c>
      <c r="I6" s="176">
        <f>IF(I4&gt;CashFlows!$E$16,0,IF(I4&lt;='Input Sheet'!$E$58,CashFlows!$E$13-(CashFlows!$E$19*Sale!I4-SUM(CashFlows!$E$53:J53)),0))</f>
        <v>0</v>
      </c>
      <c r="J6" s="176">
        <f>IF(J4&gt;CashFlows!$E$16,0,IF(J4&lt;='Input Sheet'!$E$58,CashFlows!$E$13-(CashFlows!$E$19*Sale!J4-SUM(CashFlows!$E$53:K53)),0))</f>
        <v>0</v>
      </c>
      <c r="K6" s="176">
        <f>IF(K4&gt;CashFlows!$E$16,0,IF(K4&lt;='Input Sheet'!$E$58,CashFlows!$E$13-(CashFlows!$E$19*Sale!K4-SUM(CashFlows!$E$53:L53)),0))</f>
        <v>0</v>
      </c>
      <c r="L6" s="176">
        <f>IF(L4&gt;CashFlows!$E$16,0,IF(L4&lt;='Input Sheet'!$E$58,CashFlows!$E$13-(CashFlows!$E$19*Sale!L4-SUM(CashFlows!$E$53:M53)),0))</f>
        <v>0</v>
      </c>
      <c r="M6" s="176">
        <f>IF(M4&gt;CashFlows!$E$16,0,IF(M4&lt;='Input Sheet'!$E$58,CashFlows!$E$13-(CashFlows!$E$19*Sale!M4-SUM(CashFlows!$E$53:N53)),0))</f>
        <v>0</v>
      </c>
    </row>
    <row r="7" spans="2:13" s="237" customFormat="1" ht="18" customHeight="1">
      <c r="B7" s="235">
        <v>4</v>
      </c>
      <c r="C7" s="174" t="s">
        <v>27</v>
      </c>
      <c r="D7" s="177">
        <f aca="true" t="shared" si="1" ref="D7:M7">D5+D6</f>
        <v>0</v>
      </c>
      <c r="E7" s="177">
        <f t="shared" si="1"/>
        <v>0</v>
      </c>
      <c r="F7" s="177">
        <f t="shared" si="1"/>
        <v>0</v>
      </c>
      <c r="G7" s="177">
        <f t="shared" si="1"/>
        <v>0</v>
      </c>
      <c r="H7" s="177">
        <f t="shared" si="1"/>
        <v>0</v>
      </c>
      <c r="I7" s="72">
        <f t="shared" si="1"/>
        <v>0</v>
      </c>
      <c r="J7" s="72">
        <f t="shared" si="1"/>
        <v>0</v>
      </c>
      <c r="K7" s="72">
        <f t="shared" si="1"/>
        <v>0</v>
      </c>
      <c r="L7" s="72">
        <f t="shared" si="1"/>
        <v>0</v>
      </c>
      <c r="M7" s="72">
        <f t="shared" si="1"/>
        <v>0</v>
      </c>
    </row>
    <row r="8" spans="2:13" s="238" customFormat="1" ht="30" customHeight="1">
      <c r="B8" s="361" t="s">
        <v>87</v>
      </c>
      <c r="C8" s="360"/>
      <c r="D8" s="360"/>
      <c r="E8" s="360"/>
      <c r="F8" s="360"/>
      <c r="G8" s="360"/>
      <c r="H8" s="360"/>
      <c r="I8" s="360"/>
      <c r="J8" s="360"/>
      <c r="K8" s="360"/>
      <c r="L8" s="360"/>
      <c r="M8" s="360"/>
    </row>
    <row r="9" spans="2:13" s="240" customFormat="1" ht="18" customHeight="1">
      <c r="B9" s="239">
        <v>5</v>
      </c>
      <c r="C9" s="223" t="s">
        <v>72</v>
      </c>
      <c r="D9" s="224">
        <v>1</v>
      </c>
      <c r="E9" s="224">
        <v>2</v>
      </c>
      <c r="F9" s="224">
        <v>3</v>
      </c>
      <c r="G9" s="224">
        <v>4</v>
      </c>
      <c r="H9" s="224">
        <v>5</v>
      </c>
      <c r="I9" s="224">
        <v>6</v>
      </c>
      <c r="J9" s="224">
        <v>7</v>
      </c>
      <c r="K9" s="224">
        <v>8</v>
      </c>
      <c r="L9" s="224">
        <v>9</v>
      </c>
      <c r="M9" s="224">
        <v>10</v>
      </c>
    </row>
    <row r="10" spans="2:13" s="234" customFormat="1" ht="18" customHeight="1">
      <c r="B10" s="233">
        <v>6</v>
      </c>
      <c r="C10" s="210" t="s">
        <v>122</v>
      </c>
      <c r="D10" s="199">
        <f>ROUND(IF('Input Sheet'!$E$59=0,0,IF(D9&lt;&gt;'Input Sheet'!$E$58,0,IF('Input Sheet'!$D$59=1,CashFlows!F51/'Input Sheet'!$E$59,IF('Input Sheet'!$D$59=2,FV('Input Sheet'!$E$59,D9,0,-CashFlows!$H$3,0),IF('Input Sheet'!$D$59=3,'Input Sheet'!$E$59))))),-3)</f>
        <v>0</v>
      </c>
      <c r="E10" s="199">
        <f>ROUND(IF('Input Sheet'!$E$59=0,0,IF(E9&lt;&gt;'Input Sheet'!$E$58,0,IF('Input Sheet'!$D$59=1,CashFlows!G51/'Input Sheet'!$E$59,IF('Input Sheet'!$D$59=2,FV('Input Sheet'!$E$59,E9,0,-CashFlows!$H$3,0),IF('Input Sheet'!$D$59=3,'Input Sheet'!$E$59))))),-3)</f>
        <v>0</v>
      </c>
      <c r="F10" s="199">
        <f>ROUND(IF('Input Sheet'!$E$59=0,0,IF(F9&lt;&gt;'Input Sheet'!$E$58,0,IF('Input Sheet'!$D$59=1,CashFlows!H51/'Input Sheet'!$E$59,IF('Input Sheet'!$D$59=2,FV('Input Sheet'!$E$59,F9,0,-CashFlows!$H$3,0),IF('Input Sheet'!$D$59=3,'Input Sheet'!$E$59))))),-3)</f>
        <v>0</v>
      </c>
      <c r="G10" s="199">
        <f>ROUND(IF('Input Sheet'!$E$59=0,0,IF(G9&lt;&gt;'Input Sheet'!$E$58,0,IF('Input Sheet'!$D$59=1,CashFlows!I51/'Input Sheet'!$E$59,IF('Input Sheet'!$D$59=2,FV('Input Sheet'!$E$59,G9,0,-CashFlows!$H$3,0),IF('Input Sheet'!$D$59=3,'Input Sheet'!$E$59))))),-3)</f>
        <v>0</v>
      </c>
      <c r="H10" s="199">
        <f>ROUND(IF('Input Sheet'!$E$59=0,0,IF(H9&lt;&gt;'Input Sheet'!$E$58,0,IF('Input Sheet'!$D$59=1,CashFlows!J51/'Input Sheet'!$E$59,IF('Input Sheet'!$D$59=2,FV('Input Sheet'!$E$59,H9,0,-CashFlows!$H$3,0),IF('Input Sheet'!$D$59=3,'Input Sheet'!$E$59))))),-3)</f>
        <v>0</v>
      </c>
      <c r="I10" s="199">
        <f>ROUND(IF('Input Sheet'!$E$59=0,0,IF(I9&lt;&gt;'Input Sheet'!$E$58,0,IF('Input Sheet'!$D$59=1,CashFlows!K51/'Input Sheet'!$E$59,IF('Input Sheet'!$D$59=2,FV('Input Sheet'!$E$59,I9,0,-CashFlows!$H$3,0),IF('Input Sheet'!$D$59=3,'Input Sheet'!$E$59))))),-3)</f>
        <v>0</v>
      </c>
      <c r="J10" s="199">
        <f>ROUND(IF('Input Sheet'!$E$59=0,0,IF(J9&lt;&gt;'Input Sheet'!$E$58,0,IF('Input Sheet'!$D$59=1,CashFlows!L51/'Input Sheet'!$E$59,IF('Input Sheet'!$D$59=2,FV('Input Sheet'!$E$59,J9,0,-CashFlows!$H$3,0),IF('Input Sheet'!$D$59=3,'Input Sheet'!$E$59))))),-3)</f>
        <v>0</v>
      </c>
      <c r="K10" s="199">
        <f>ROUND(IF('Input Sheet'!$E$59=0,0,IF(K9&lt;&gt;'Input Sheet'!$E$58,0,IF('Input Sheet'!$D$59=1,CashFlows!M51/'Input Sheet'!$E$59,IF('Input Sheet'!$D$59=2,FV('Input Sheet'!$E$59,K9,0,-CashFlows!$H$3,0),IF('Input Sheet'!$D$59=3,'Input Sheet'!$E$59))))),-3)</f>
        <v>0</v>
      </c>
      <c r="L10" s="199">
        <f>ROUND(IF('Input Sheet'!$E$59=0,0,IF(L9&lt;&gt;'Input Sheet'!$E$58,0,IF('Input Sheet'!$D$59=1,CashFlows!N51/'Input Sheet'!$E$59,IF('Input Sheet'!$D$59=2,FV('Input Sheet'!$E$59,L9,0,-CashFlows!$H$3,0),IF('Input Sheet'!$D$59=3,'Input Sheet'!$E$59))))),-3)</f>
        <v>0</v>
      </c>
      <c r="M10" s="199">
        <f>ROUND(IF('Input Sheet'!$E$59=0,0,IF(M9&lt;&gt;'Input Sheet'!$E$58,0,IF('Input Sheet'!$D$59=1,CashFlows!O51/'Input Sheet'!$E$59,IF('Input Sheet'!$D$59=2,FV('Input Sheet'!$E$59,M9,0,-CashFlows!$H$3,0),IF('Input Sheet'!$D$59=3,'Input Sheet'!$E$59))))),-3)</f>
        <v>0</v>
      </c>
    </row>
    <row r="11" spans="2:13" s="241" customFormat="1" ht="30" customHeight="1">
      <c r="B11" s="361" t="s">
        <v>100</v>
      </c>
      <c r="C11" s="362"/>
      <c r="D11" s="362"/>
      <c r="E11" s="213"/>
      <c r="F11" s="213"/>
      <c r="G11" s="213"/>
      <c r="H11" s="213"/>
      <c r="I11" s="213"/>
      <c r="J11" s="213"/>
      <c r="K11" s="213"/>
      <c r="L11" s="213"/>
      <c r="M11" s="213"/>
    </row>
    <row r="12" spans="2:13" s="237" customFormat="1" ht="18" customHeight="1">
      <c r="B12" s="235">
        <v>7</v>
      </c>
      <c r="C12" s="174" t="s">
        <v>159</v>
      </c>
      <c r="D12" s="178">
        <f>IF(D9&lt;&gt;'Input Sheet'!$E$58,0,CashFlows!$K$15)</f>
        <v>0</v>
      </c>
      <c r="E12" s="178">
        <f>IF(E9&lt;&gt;'Input Sheet'!$E$58,0,CashFlows!$K$15)</f>
        <v>0</v>
      </c>
      <c r="F12" s="178">
        <f>IF(F9&lt;&gt;'Input Sheet'!$E$58,0,CashFlows!$K$15)</f>
        <v>0</v>
      </c>
      <c r="G12" s="178">
        <f>IF(G9&lt;&gt;'Input Sheet'!$E$58,0,CashFlows!$K$15)</f>
        <v>0</v>
      </c>
      <c r="H12" s="178">
        <f>IF(H9&lt;&gt;'Input Sheet'!$E$58,0,CashFlows!$K$15)</f>
        <v>0</v>
      </c>
      <c r="I12" s="178">
        <f>IF(I9&lt;&gt;'Input Sheet'!$E$58,0,CashFlows!$K$15)</f>
        <v>0</v>
      </c>
      <c r="J12" s="178">
        <f>IF(J9&lt;&gt;'Input Sheet'!$E$58,0,CashFlows!$K$15)</f>
        <v>0</v>
      </c>
      <c r="K12" s="178">
        <f>IF(K9&lt;&gt;'Input Sheet'!$E$58,0,CashFlows!$K$15)</f>
        <v>0</v>
      </c>
      <c r="L12" s="178">
        <f>IF(L9&lt;&gt;'Input Sheet'!$E$58,0,CashFlows!$K$15)</f>
        <v>0</v>
      </c>
      <c r="M12" s="178">
        <f>IF(M9&lt;&gt;'Input Sheet'!$E$58,0,CashFlows!$K$15)</f>
        <v>0</v>
      </c>
    </row>
    <row r="13" spans="2:13" s="237" customFormat="1" ht="18" customHeight="1">
      <c r="B13" s="235">
        <v>8</v>
      </c>
      <c r="C13" s="175" t="s">
        <v>160</v>
      </c>
      <c r="D13" s="130">
        <v>0</v>
      </c>
      <c r="E13" s="179"/>
      <c r="F13" s="180"/>
      <c r="G13" s="179"/>
      <c r="H13" s="180"/>
      <c r="I13" s="179"/>
      <c r="J13" s="179"/>
      <c r="K13" s="179"/>
      <c r="L13" s="179"/>
      <c r="M13" s="179"/>
    </row>
    <row r="14" spans="2:13" s="237" customFormat="1" ht="18" customHeight="1">
      <c r="B14" s="235">
        <v>9</v>
      </c>
      <c r="C14" s="175" t="s">
        <v>161</v>
      </c>
      <c r="D14" s="130">
        <f>IF(D9&lt;&gt;'Input Sheet'!$E$58,0,SUM(CashFlows!$E$54:E54)+SUM(CashFlows!$E$55:E55))</f>
        <v>0</v>
      </c>
      <c r="E14" s="130">
        <f>IF(E9&lt;&gt;'Input Sheet'!$E$58,0,SUM(CashFlows!$E$54:F54)+SUM(CashFlows!$E$55:F55))</f>
        <v>0</v>
      </c>
      <c r="F14" s="130">
        <f>IF(F9&lt;&gt;'Input Sheet'!$E$58,0,SUM(CashFlows!$E$54:G54)+SUM(CashFlows!$E$55:G55))</f>
        <v>0</v>
      </c>
      <c r="G14" s="130">
        <f>IF(G9&lt;&gt;'Input Sheet'!$E$58,0,SUM(CashFlows!$E$54:H54)+SUM(CashFlows!$E$55:H55))</f>
        <v>0</v>
      </c>
      <c r="H14" s="130">
        <f>IF(H9&lt;&gt;'Input Sheet'!$E$58,0,SUM(CashFlows!$E$54:I54)+SUM(CashFlows!$E$55:I55))</f>
        <v>0</v>
      </c>
      <c r="I14" s="130">
        <f>IF(I9&lt;&gt;'Input Sheet'!$E$58,0,SUM(CashFlows!$E$54:J54)+SUM(CashFlows!$E$55:J55))</f>
        <v>0</v>
      </c>
      <c r="J14" s="130">
        <f>IF(J9&lt;&gt;'Input Sheet'!$E$58,0,SUM(CashFlows!$E$54:K54)+SUM(CashFlows!$E$55:K55))</f>
        <v>0</v>
      </c>
      <c r="K14" s="130">
        <f>IF(K9&lt;&gt;'Input Sheet'!$E$58,0,SUM(CashFlows!$E$54:L54)+SUM(CashFlows!$E$55:L55))</f>
        <v>0</v>
      </c>
      <c r="L14" s="130">
        <f>IF(L9&lt;&gt;'Input Sheet'!$E$58,0,SUM(CashFlows!$E$54:M54)+SUM(CashFlows!$E$55:M55))</f>
        <v>0</v>
      </c>
      <c r="M14" s="130">
        <f>IF(M9&lt;&gt;'Input Sheet'!$E$58,0,SUM(CashFlows!$E$54:N54)+SUM(CashFlows!$E$55:N55))</f>
        <v>0</v>
      </c>
    </row>
    <row r="15" spans="2:13" s="236" customFormat="1" ht="18" customHeight="1">
      <c r="B15" s="235">
        <v>10</v>
      </c>
      <c r="C15" s="175" t="s">
        <v>162</v>
      </c>
      <c r="D15" s="177">
        <v>0</v>
      </c>
      <c r="E15" s="181"/>
      <c r="F15" s="182"/>
      <c r="G15" s="181"/>
      <c r="H15" s="182"/>
      <c r="I15" s="181"/>
      <c r="J15" s="181"/>
      <c r="K15" s="181"/>
      <c r="L15" s="181"/>
      <c r="M15" s="181"/>
    </row>
    <row r="16" spans="2:13" s="237" customFormat="1" ht="18" customHeight="1">
      <c r="B16" s="235">
        <v>11</v>
      </c>
      <c r="C16" s="175" t="s">
        <v>163</v>
      </c>
      <c r="D16" s="130">
        <f>IF(D9&lt;&gt;'Input Sheet'!$E$58,0,D12-D13-D14-D15)</f>
        <v>0</v>
      </c>
      <c r="E16" s="130">
        <f>IF(E9&lt;&gt;'Input Sheet'!$E$58,0,E12-E13-E14-E15)</f>
        <v>0</v>
      </c>
      <c r="F16" s="130">
        <f>IF(F9&lt;&gt;'Input Sheet'!$E$58,0,F12-F13-F14-F15)</f>
        <v>0</v>
      </c>
      <c r="G16" s="130">
        <f>IF(G9&lt;&gt;'Input Sheet'!$E$58,0,G12-G13-G14-G15)</f>
        <v>0</v>
      </c>
      <c r="H16" s="130">
        <f>IF(H9&lt;&gt;'Input Sheet'!$E$58,0,H12-H13-H14-H15)</f>
        <v>0</v>
      </c>
      <c r="I16" s="130">
        <f>IF(I9&lt;&gt;'Input Sheet'!$E$58,0,I12-I13-I14-I15)</f>
        <v>0</v>
      </c>
      <c r="J16" s="130">
        <f>IF(J9&lt;&gt;'Input Sheet'!$E$58,0,J12-J13-J14-J15)</f>
        <v>0</v>
      </c>
      <c r="K16" s="130">
        <f>IF(K9&lt;&gt;'Input Sheet'!$E$58,0,K12-K13-K14-K15)</f>
        <v>0</v>
      </c>
      <c r="L16" s="130">
        <f>IF(L9&lt;&gt;'Input Sheet'!$E$58,0,L12-L13-L14-L15)</f>
        <v>0</v>
      </c>
      <c r="M16" s="130">
        <f>IF(M9&lt;&gt;'Input Sheet'!$E$58,0,M12-M13-M14-M15)</f>
        <v>0</v>
      </c>
    </row>
    <row r="17" spans="2:13" s="238" customFormat="1" ht="30" customHeight="1">
      <c r="B17" s="359" t="s">
        <v>101</v>
      </c>
      <c r="C17" s="360"/>
      <c r="D17" s="360"/>
      <c r="E17" s="360"/>
      <c r="F17" s="215"/>
      <c r="G17" s="215"/>
      <c r="H17" s="215"/>
      <c r="I17" s="215"/>
      <c r="J17" s="213"/>
      <c r="K17" s="213"/>
      <c r="L17" s="213"/>
      <c r="M17" s="215"/>
    </row>
    <row r="18" spans="2:13" s="237" customFormat="1" ht="18" customHeight="1">
      <c r="B18" s="235">
        <v>12</v>
      </c>
      <c r="C18" s="174" t="s">
        <v>164</v>
      </c>
      <c r="D18" s="130">
        <f>IF(D9&lt;&gt;'Input Sheet'!$E$58,0,D10)</f>
        <v>0</v>
      </c>
      <c r="E18" s="130">
        <f>IF(E9&lt;&gt;'Input Sheet'!$E$58,0,E10)</f>
        <v>0</v>
      </c>
      <c r="F18" s="130">
        <f>IF(F9&lt;&gt;'Input Sheet'!$E$58,0,F10)</f>
        <v>0</v>
      </c>
      <c r="G18" s="130">
        <f>IF(G9&lt;&gt;'Input Sheet'!$E$58,0,G10)</f>
        <v>0</v>
      </c>
      <c r="H18" s="130">
        <f>IF(H9&lt;&gt;'Input Sheet'!$E$58,0,H10)</f>
        <v>0</v>
      </c>
      <c r="I18" s="130">
        <f>IF(I9&lt;&gt;'Input Sheet'!$E$58,0,I10)</f>
        <v>0</v>
      </c>
      <c r="J18" s="130">
        <f>IF(J9&lt;&gt;'Input Sheet'!$E$58,0,J10)</f>
        <v>0</v>
      </c>
      <c r="K18" s="130">
        <f>IF(K9&lt;&gt;'Input Sheet'!$E$58,0,K10)</f>
        <v>0</v>
      </c>
      <c r="L18" s="130">
        <f>IF(L9&lt;&gt;'Input Sheet'!$E$58,0,L10)</f>
        <v>0</v>
      </c>
      <c r="M18" s="130">
        <f>IF(M9&lt;&gt;'Input Sheet'!$E$58,0,M10)</f>
        <v>0</v>
      </c>
    </row>
    <row r="19" spans="2:13" s="242" customFormat="1" ht="18" customHeight="1">
      <c r="B19" s="235">
        <v>13</v>
      </c>
      <c r="C19" s="175" t="s">
        <v>165</v>
      </c>
      <c r="D19" s="130">
        <f>IF(D9&lt;&gt;'Input Sheet'!$E$58,0,IF('Input Sheet'!$E$60&lt;100,'Input Sheet'!$E$60*Sale!D18,'Input Sheet'!$E$60))</f>
        <v>0</v>
      </c>
      <c r="E19" s="130">
        <f>IF(E9&lt;&gt;'Input Sheet'!$E$58,0,IF('Input Sheet'!$E$60&lt;100,'Input Sheet'!$E$60*Sale!E18,'Input Sheet'!$E$60))</f>
        <v>0</v>
      </c>
      <c r="F19" s="130">
        <f>IF(F9&lt;&gt;'Input Sheet'!$E$58,0,IF('Input Sheet'!$E$60&lt;100,'Input Sheet'!$E$60*Sale!F18,'Input Sheet'!$E$60))</f>
        <v>0</v>
      </c>
      <c r="G19" s="130">
        <f>IF(G9&lt;&gt;'Input Sheet'!$E$58,0,IF('Input Sheet'!$E$60&lt;100,'Input Sheet'!$E$60*Sale!G18,'Input Sheet'!$E$60))</f>
        <v>0</v>
      </c>
      <c r="H19" s="130">
        <f>IF(H9&lt;&gt;'Input Sheet'!$E$58,0,IF('Input Sheet'!$E$60&lt;100,'Input Sheet'!$E$60*Sale!H18,'Input Sheet'!$E$60))</f>
        <v>0</v>
      </c>
      <c r="I19" s="130">
        <f>IF(I9&lt;&gt;'Input Sheet'!$E$58,0,IF('Input Sheet'!$E$60&lt;100,'Input Sheet'!$E$60*Sale!I18,'Input Sheet'!$E$60))</f>
        <v>0</v>
      </c>
      <c r="J19" s="130">
        <f>IF(J9&lt;&gt;'Input Sheet'!$E$58,0,IF('Input Sheet'!$E$60&lt;100,'Input Sheet'!$E$60*Sale!J18,'Input Sheet'!$E$60))</f>
        <v>0</v>
      </c>
      <c r="K19" s="130">
        <f>IF(K9&lt;&gt;'Input Sheet'!$E$58,0,IF('Input Sheet'!$E$60&lt;100,'Input Sheet'!$E$60*Sale!K18,'Input Sheet'!$E$60))</f>
        <v>0</v>
      </c>
      <c r="L19" s="130">
        <f>IF(L9&lt;&gt;'Input Sheet'!$E$58,0,IF('Input Sheet'!$E$60&lt;100,'Input Sheet'!$E$60*Sale!L18,'Input Sheet'!$E$60))</f>
        <v>0</v>
      </c>
      <c r="M19" s="130">
        <f>IF(M9&lt;&gt;'Input Sheet'!$E$58,0,IF('Input Sheet'!$E$60&lt;100,'Input Sheet'!$E$60*Sale!M18,'Input Sheet'!$E$60))</f>
        <v>0</v>
      </c>
    </row>
    <row r="20" spans="2:13" s="242" customFormat="1" ht="18" customHeight="1">
      <c r="B20" s="235">
        <v>14</v>
      </c>
      <c r="C20" s="175" t="s">
        <v>166</v>
      </c>
      <c r="D20" s="130">
        <f>IF(D9&lt;&gt;'Input Sheet'!$E$58,0,D16)</f>
        <v>0</v>
      </c>
      <c r="E20" s="130">
        <f>IF(E9&lt;&gt;'Input Sheet'!$E$58,0,E16)</f>
        <v>0</v>
      </c>
      <c r="F20" s="130">
        <f>IF(F9&lt;&gt;'Input Sheet'!$E$58,0,F16)</f>
        <v>0</v>
      </c>
      <c r="G20" s="130">
        <f>IF(G9&lt;&gt;'Input Sheet'!$E$58,0,G16)</f>
        <v>0</v>
      </c>
      <c r="H20" s="130">
        <f>IF(H9&lt;&gt;'Input Sheet'!$E$58,0,H16)</f>
        <v>0</v>
      </c>
      <c r="I20" s="130">
        <f>IF(I9&lt;&gt;'Input Sheet'!$E$58,0,I16)</f>
        <v>0</v>
      </c>
      <c r="J20" s="130">
        <f>IF(J9&lt;&gt;'Input Sheet'!$E$58,0,J16)</f>
        <v>0</v>
      </c>
      <c r="K20" s="130">
        <f>IF(K9&lt;&gt;'Input Sheet'!$E$58,0,K16)</f>
        <v>0</v>
      </c>
      <c r="L20" s="130">
        <f>IF(L9&lt;&gt;'Input Sheet'!$E$58,0,L16)</f>
        <v>0</v>
      </c>
      <c r="M20" s="130">
        <f>IF(M9&lt;&gt;'Input Sheet'!$E$58,0,M16)</f>
        <v>0</v>
      </c>
    </row>
    <row r="21" spans="2:13" s="237" customFormat="1" ht="18" customHeight="1">
      <c r="B21" s="235">
        <v>15</v>
      </c>
      <c r="C21" s="175" t="s">
        <v>86</v>
      </c>
      <c r="D21" s="130"/>
      <c r="E21" s="179"/>
      <c r="F21" s="180"/>
      <c r="G21" s="179"/>
      <c r="H21" s="180"/>
      <c r="I21" s="179"/>
      <c r="J21" s="179"/>
      <c r="K21" s="179"/>
      <c r="L21" s="179"/>
      <c r="M21" s="179"/>
    </row>
    <row r="22" spans="2:13" s="237" customFormat="1" ht="18" customHeight="1">
      <c r="B22" s="235">
        <v>16</v>
      </c>
      <c r="C22" s="175" t="s">
        <v>167</v>
      </c>
      <c r="D22" s="130">
        <f>IF(D9&lt;&gt;'Input Sheet'!$E$58,0,D18-D19-D20)</f>
        <v>0</v>
      </c>
      <c r="E22" s="130">
        <f>IF(E9&lt;&gt;'Input Sheet'!$E$58,0,E18-E19-E20)</f>
        <v>0</v>
      </c>
      <c r="F22" s="130">
        <f>IF(F9&lt;&gt;'Input Sheet'!$E$58,0,F18-F19-F20)</f>
        <v>0</v>
      </c>
      <c r="G22" s="130">
        <f>IF(G9&lt;&gt;'Input Sheet'!$E$58,0,G18-G19-G20)</f>
        <v>0</v>
      </c>
      <c r="H22" s="130">
        <f>IF(H9&lt;&gt;'Input Sheet'!$E$58,0,H18-H19-H20)</f>
        <v>0</v>
      </c>
      <c r="I22" s="130">
        <f>IF(I9&lt;&gt;'Input Sheet'!$E$58,0,I18-I19-I20)</f>
        <v>0</v>
      </c>
      <c r="J22" s="130">
        <f>IF(J9&lt;&gt;'Input Sheet'!$E$58,0,J18-J19-J20)</f>
        <v>0</v>
      </c>
      <c r="K22" s="130">
        <f>IF(K9&lt;&gt;'Input Sheet'!$E$58,0,K18-K19-K20)</f>
        <v>0</v>
      </c>
      <c r="L22" s="130">
        <f>IF(L9&lt;&gt;'Input Sheet'!$E$58,0,L18-L19-L20)</f>
        <v>0</v>
      </c>
      <c r="M22" s="130">
        <f>IF(M9&lt;&gt;'Input Sheet'!$E$58,0,M18-M19-M20)</f>
        <v>0</v>
      </c>
    </row>
    <row r="23" spans="2:13" s="236" customFormat="1" ht="18" customHeight="1">
      <c r="B23" s="235">
        <v>17</v>
      </c>
      <c r="C23" s="175" t="s">
        <v>168</v>
      </c>
      <c r="D23" s="176">
        <f>IF(D9&lt;&gt;'Input Sheet'!$E$58,0,IF(D22&lt;0,0,IF(D22&lt;D14,D22,D14)))</f>
        <v>0</v>
      </c>
      <c r="E23" s="176">
        <f>IF(E9&lt;&gt;'Input Sheet'!$E$58,0,IF(E22&lt;0,0,IF(E22&lt;E14,E22,E14)))</f>
        <v>0</v>
      </c>
      <c r="F23" s="176">
        <f>IF(F9&lt;&gt;'Input Sheet'!$E$58,0,IF(F22&lt;0,0,IF(F22&lt;F14,F22,F14)))</f>
        <v>0</v>
      </c>
      <c r="G23" s="176">
        <f>IF(G9&lt;&gt;'Input Sheet'!$E$58,0,IF(G22&lt;0,0,IF(G22&lt;G14,G22,G14)))</f>
        <v>0</v>
      </c>
      <c r="H23" s="176">
        <f>IF(H9&lt;&gt;'Input Sheet'!$E$58,0,IF(H22&lt;0,0,IF(H22&lt;H14,H22,H14)))</f>
        <v>0</v>
      </c>
      <c r="I23" s="176">
        <f>IF(I9&lt;&gt;'Input Sheet'!$E$58,0,IF(I22&lt;0,0,IF(I22&lt;I14,I22,I14)))</f>
        <v>0</v>
      </c>
      <c r="J23" s="176">
        <f>IF(J9&lt;&gt;'Input Sheet'!$E$58,0,IF(J22&lt;0,0,IF(J22&lt;J14,J22,J14)))</f>
        <v>0</v>
      </c>
      <c r="K23" s="176">
        <f>IF(K9&lt;&gt;'Input Sheet'!$E$58,0,IF(K22&lt;0,0,IF(K22&lt;K14,K22,K14)))</f>
        <v>0</v>
      </c>
      <c r="L23" s="176">
        <f>IF(L9&lt;&gt;'Input Sheet'!$E$58,0,IF(L22&lt;0,0,IF(L22&lt;L14,L22,L14)))</f>
        <v>0</v>
      </c>
      <c r="M23" s="176">
        <f>IF(M9&lt;&gt;'Input Sheet'!$E$58,0,IF(M22&lt;0,0,IF(M22&lt;M14,M22,M14)))</f>
        <v>0</v>
      </c>
    </row>
    <row r="24" spans="2:13" s="236" customFormat="1" ht="18" customHeight="1">
      <c r="B24" s="235">
        <v>18</v>
      </c>
      <c r="C24" s="175" t="s">
        <v>169</v>
      </c>
      <c r="D24" s="178">
        <v>0</v>
      </c>
      <c r="E24" s="179"/>
      <c r="F24" s="183"/>
      <c r="G24" s="179"/>
      <c r="H24" s="183"/>
      <c r="I24" s="179"/>
      <c r="J24" s="179"/>
      <c r="K24" s="179"/>
      <c r="L24" s="179"/>
      <c r="M24" s="179"/>
    </row>
    <row r="25" spans="2:13" s="237" customFormat="1" ht="18" customHeight="1">
      <c r="B25" s="235">
        <v>19</v>
      </c>
      <c r="C25" s="175" t="s">
        <v>170</v>
      </c>
      <c r="D25" s="130">
        <f>IF(D22&lt;0,0,IF(D9&lt;&gt;'Input Sheet'!$E$58,0,D22-D23-D24))</f>
        <v>0</v>
      </c>
      <c r="E25" s="130">
        <f>IF(E22&lt;0,0,IF(E9&lt;&gt;'Input Sheet'!$E$58,0,E22-E23-E24))</f>
        <v>0</v>
      </c>
      <c r="F25" s="130">
        <f>IF(F22&lt;0,0,IF(F9&lt;&gt;'Input Sheet'!$E$58,0,F22-F23-F24))</f>
        <v>0</v>
      </c>
      <c r="G25" s="130">
        <f>IF(G22&lt;0,0,IF(G9&lt;&gt;'Input Sheet'!$E$58,0,G22-G23-G24))</f>
        <v>0</v>
      </c>
      <c r="H25" s="130">
        <f>IF(H22&lt;0,0,IF(H9&lt;&gt;'Input Sheet'!$E$58,0,H22-H23-H24))</f>
        <v>0</v>
      </c>
      <c r="I25" s="130">
        <f>IF(I22&lt;0,0,IF(I9&lt;&gt;'Input Sheet'!$E$58,0,I22-I23-I24))</f>
        <v>0</v>
      </c>
      <c r="J25" s="130">
        <f>IF(J22&lt;0,0,IF(J9&lt;&gt;'Input Sheet'!$E$58,0,J22-J23-J24))</f>
        <v>0</v>
      </c>
      <c r="K25" s="130">
        <f>IF(K22&lt;0,0,IF(K9&lt;&gt;'Input Sheet'!$E$58,0,K22-K23-K24))</f>
        <v>0</v>
      </c>
      <c r="L25" s="130">
        <f>IF(L22&lt;0,0,IF(L9&lt;&gt;'Input Sheet'!$E$58,0,L22-L23-L24))</f>
        <v>0</v>
      </c>
      <c r="M25" s="130">
        <f>IF(M22&lt;0,0,IF(M9&lt;&gt;'Input Sheet'!$E$58,0,M22-M23-M24))</f>
        <v>0</v>
      </c>
    </row>
    <row r="26" spans="2:13" s="241" customFormat="1" ht="30" customHeight="1">
      <c r="B26" s="361" t="s">
        <v>102</v>
      </c>
      <c r="C26" s="362"/>
      <c r="D26" s="362"/>
      <c r="E26" s="213"/>
      <c r="F26" s="213"/>
      <c r="G26" s="213"/>
      <c r="H26" s="213"/>
      <c r="I26" s="213"/>
      <c r="J26" s="213"/>
      <c r="K26" s="213"/>
      <c r="L26" s="213"/>
      <c r="M26" s="213"/>
    </row>
    <row r="27" spans="2:13" s="237" customFormat="1" ht="18" customHeight="1">
      <c r="B27" s="235">
        <v>20</v>
      </c>
      <c r="C27" s="174" t="s">
        <v>171</v>
      </c>
      <c r="D27" s="130">
        <f>IF(D9&lt;&gt;'Input Sheet'!$E$58,0,-((CashFlows!$C$20+CashFlows!$E$20)-SUM(CashFlows!$E$56:E56)))</f>
        <v>0</v>
      </c>
      <c r="E27" s="130">
        <f>IF(E9&lt;&gt;'Input Sheet'!$E$58,0,-((CashFlows!$C$20+CashFlows!$E$20)-SUM(CashFlows!$E$56:F56)))</f>
        <v>0</v>
      </c>
      <c r="F27" s="130">
        <f>IF(F9&lt;&gt;'Input Sheet'!$E$58,0,-((CashFlows!$C$20+CashFlows!$E$20)-SUM(CashFlows!$E$56:G56)))</f>
        <v>0</v>
      </c>
      <c r="G27" s="130">
        <f>IF(G9&lt;&gt;'Input Sheet'!$E$58,0,-((CashFlows!$C$20+CashFlows!$E$20)-SUM(CashFlows!$E$56:H56)))</f>
        <v>0</v>
      </c>
      <c r="H27" s="130">
        <f>IF(H9&lt;&gt;'Input Sheet'!$E$58,0,-((CashFlows!$D$20+CashFlows!$E$20)-SUM(CashFlows!$E$56:I56)))</f>
        <v>0</v>
      </c>
      <c r="I27" s="130">
        <f>IF(I9&lt;&gt;'Input Sheet'!$E$58,0,-((CashFlows!$C$20+CashFlows!$E$20)-SUM(CashFlows!$E$56:J56)))</f>
        <v>0</v>
      </c>
      <c r="J27" s="130">
        <f>IF(J9&lt;&gt;'Input Sheet'!$E$58,0,-((CashFlows!$C$20+CashFlows!$E$20)-SUM(CashFlows!$E$56:K56)))</f>
        <v>0</v>
      </c>
      <c r="K27" s="130">
        <f>IF(K9&lt;&gt;'Input Sheet'!$E$58,0,-((CashFlows!$C$20+CashFlows!$E$20)-SUM(CashFlows!$E$56:L56)))</f>
        <v>0</v>
      </c>
      <c r="L27" s="130">
        <f>IF(L9&lt;&gt;'Input Sheet'!$E$58,0,-((CashFlows!$C$20+CashFlows!$E$20)-SUM(CashFlows!$E$56:M56)))</f>
        <v>0</v>
      </c>
      <c r="M27" s="130">
        <f>IF(M9&lt;&gt;'Input Sheet'!$E$58,0,-((CashFlows!$C$20+CashFlows!$E$20)-SUM(CashFlows!$E$56:N56)))</f>
        <v>0</v>
      </c>
    </row>
    <row r="28" spans="2:13" s="237" customFormat="1" ht="18" customHeight="1">
      <c r="B28" s="235">
        <v>21</v>
      </c>
      <c r="C28" s="175" t="s">
        <v>172</v>
      </c>
      <c r="D28" s="130"/>
      <c r="E28" s="179"/>
      <c r="F28" s="180"/>
      <c r="G28" s="179"/>
      <c r="H28" s="180"/>
      <c r="I28" s="179"/>
      <c r="J28" s="179"/>
      <c r="K28" s="179"/>
      <c r="L28" s="179"/>
      <c r="M28" s="179"/>
    </row>
    <row r="29" spans="2:13" s="242" customFormat="1" ht="18" customHeight="1">
      <c r="B29" s="235">
        <v>22</v>
      </c>
      <c r="C29" s="175" t="s">
        <v>173</v>
      </c>
      <c r="D29" s="130">
        <f>IF(D9&lt;&gt;'Input Sheet'!$E$58,0,D27+D28)</f>
        <v>0</v>
      </c>
      <c r="E29" s="130">
        <f>IF(E9&lt;&gt;'Input Sheet'!$E$58,0,E27+E28)</f>
        <v>0</v>
      </c>
      <c r="F29" s="130">
        <f>IF(F9&lt;&gt;'Input Sheet'!$E$58,0,F27+F28)</f>
        <v>0</v>
      </c>
      <c r="G29" s="130">
        <f>IF(G9&lt;&gt;'Input Sheet'!$E$58,0,G27+G28)</f>
        <v>0</v>
      </c>
      <c r="H29" s="130">
        <f>IF(H9&lt;&gt;'Input Sheet'!$E$58,0,H27+H28)</f>
        <v>0</v>
      </c>
      <c r="I29" s="130">
        <f>IF(I9&lt;&gt;'Input Sheet'!$E$58,0,I27+I28)</f>
        <v>0</v>
      </c>
      <c r="J29" s="130">
        <f>IF(J9&lt;&gt;'Input Sheet'!$E$58,0,J27+J28)</f>
        <v>0</v>
      </c>
      <c r="K29" s="130">
        <f>IF(K9&lt;&gt;'Input Sheet'!$E$58,0,K27+K28)</f>
        <v>0</v>
      </c>
      <c r="L29" s="130">
        <f>IF(L9&lt;&gt;'Input Sheet'!$E$58,0,L27+L28)</f>
        <v>0</v>
      </c>
      <c r="M29" s="130">
        <f>IF(M9&lt;&gt;'Input Sheet'!$E$58,0,M27+M28)</f>
        <v>0</v>
      </c>
    </row>
    <row r="30" spans="2:13" s="241" customFormat="1" ht="30" customHeight="1">
      <c r="B30" s="361" t="s">
        <v>87</v>
      </c>
      <c r="C30" s="362"/>
      <c r="D30" s="362"/>
      <c r="E30" s="213"/>
      <c r="F30" s="213"/>
      <c r="G30" s="213"/>
      <c r="H30" s="213"/>
      <c r="I30" s="213"/>
      <c r="J30" s="213"/>
      <c r="K30" s="213"/>
      <c r="L30" s="213"/>
      <c r="M30" s="213"/>
    </row>
    <row r="31" spans="2:13" s="237" customFormat="1" ht="18" customHeight="1">
      <c r="B31" s="235">
        <v>23</v>
      </c>
      <c r="C31" s="174" t="s">
        <v>174</v>
      </c>
      <c r="D31" s="130">
        <f>IF(D9&lt;&gt;'Input Sheet'!$E$58,0,D18)</f>
        <v>0</v>
      </c>
      <c r="E31" s="130">
        <f>IF(E9&lt;&gt;'Input Sheet'!$E$58,0,E18)</f>
        <v>0</v>
      </c>
      <c r="F31" s="130">
        <f>IF(F9&lt;&gt;'Input Sheet'!$E$58,0,F18)</f>
        <v>0</v>
      </c>
      <c r="G31" s="130">
        <f>IF(G9&lt;&gt;'Input Sheet'!$E$58,0,G18)</f>
        <v>0</v>
      </c>
      <c r="H31" s="130">
        <f>IF(H9&lt;&gt;'Input Sheet'!$E$58,0,H18)</f>
        <v>0</v>
      </c>
      <c r="I31" s="130">
        <f>IF(I9&lt;&gt;'Input Sheet'!$E$58,0,I18)</f>
        <v>0</v>
      </c>
      <c r="J31" s="130">
        <f>IF(J9&lt;&gt;'Input Sheet'!$E$58,0,J18)</f>
        <v>0</v>
      </c>
      <c r="K31" s="130">
        <f>IF(K9&lt;&gt;'Input Sheet'!$E$58,0,K18)</f>
        <v>0</v>
      </c>
      <c r="L31" s="130">
        <f>IF(L9&lt;&gt;'Input Sheet'!$E$58,0,L18)</f>
        <v>0</v>
      </c>
      <c r="M31" s="130">
        <f>IF(M9&lt;&gt;'Input Sheet'!$E$58,0,M18)</f>
        <v>0</v>
      </c>
    </row>
    <row r="32" spans="2:13" s="237" customFormat="1" ht="18" customHeight="1">
      <c r="B32" s="235">
        <v>24</v>
      </c>
      <c r="C32" s="175" t="s">
        <v>175</v>
      </c>
      <c r="D32" s="130">
        <f>IF(D9&lt;&gt;'Input Sheet'!$E$58,0,D19)</f>
        <v>0</v>
      </c>
      <c r="E32" s="130">
        <f>IF(E9&lt;&gt;'Input Sheet'!$E$58,0,E19)</f>
        <v>0</v>
      </c>
      <c r="F32" s="130">
        <f>IF(F9&lt;&gt;'Input Sheet'!$E$58,0,F19)</f>
        <v>0</v>
      </c>
      <c r="G32" s="130">
        <f>IF(G9&lt;&gt;'Input Sheet'!$E$58,0,G19)</f>
        <v>0</v>
      </c>
      <c r="H32" s="130">
        <f>IF(H9&lt;&gt;'Input Sheet'!$E$58,0,H19)</f>
        <v>0</v>
      </c>
      <c r="I32" s="130">
        <f>IF(I9&lt;&gt;'Input Sheet'!$E$58,0,I19)</f>
        <v>0</v>
      </c>
      <c r="J32" s="130">
        <f>IF(J9&lt;&gt;'Input Sheet'!$E$58,0,J19)</f>
        <v>0</v>
      </c>
      <c r="K32" s="130">
        <f>IF(K9&lt;&gt;'Input Sheet'!$E$58,0,K19)</f>
        <v>0</v>
      </c>
      <c r="L32" s="130">
        <f>IF(L9&lt;&gt;'Input Sheet'!$E$58,0,L19)</f>
        <v>0</v>
      </c>
      <c r="M32" s="130">
        <f>IF(M9&lt;&gt;'Input Sheet'!$E$58,0,M19)</f>
        <v>0</v>
      </c>
    </row>
    <row r="33" spans="2:18" s="237" customFormat="1" ht="18" customHeight="1">
      <c r="B33" s="235">
        <v>25</v>
      </c>
      <c r="C33" s="227" t="s">
        <v>176</v>
      </c>
      <c r="D33" s="130">
        <v>0</v>
      </c>
      <c r="E33" s="179"/>
      <c r="F33" s="180"/>
      <c r="G33" s="179"/>
      <c r="H33" s="180"/>
      <c r="I33" s="179"/>
      <c r="J33" s="179"/>
      <c r="K33" s="180"/>
      <c r="L33" s="130"/>
      <c r="M33" s="180"/>
      <c r="N33" s="131"/>
      <c r="O33" s="243"/>
      <c r="P33" s="242"/>
      <c r="Q33" s="242"/>
      <c r="R33" s="242"/>
    </row>
    <row r="34" spans="2:18" s="237" customFormat="1" ht="18" customHeight="1">
      <c r="B34" s="235">
        <v>26</v>
      </c>
      <c r="C34" s="175" t="s">
        <v>177</v>
      </c>
      <c r="D34" s="130">
        <f>IF(D9&lt;&gt;'Input Sheet'!$E$58,0,D7)</f>
        <v>0</v>
      </c>
      <c r="E34" s="130">
        <f>IF(E9&lt;&gt;'Input Sheet'!$E$58,0,E7)</f>
        <v>0</v>
      </c>
      <c r="F34" s="130">
        <f>IF(F9&lt;&gt;'Input Sheet'!$E$58,0,F7)</f>
        <v>0</v>
      </c>
      <c r="G34" s="130">
        <f>IF(G9&lt;&gt;'Input Sheet'!$E$58,0,G7)</f>
        <v>0</v>
      </c>
      <c r="H34" s="130">
        <f>IF(H9&lt;&gt;'Input Sheet'!$E$58,0,H7)</f>
        <v>0</v>
      </c>
      <c r="I34" s="130">
        <f>IF(I9&lt;&gt;'Input Sheet'!$E$58,0,I7)</f>
        <v>0</v>
      </c>
      <c r="J34" s="130">
        <f>IF(J9&lt;&gt;'Input Sheet'!$E$58,0,J7)</f>
        <v>0</v>
      </c>
      <c r="K34" s="130">
        <f>IF(K9&lt;&gt;'Input Sheet'!$E$58,0,K7)</f>
        <v>0</v>
      </c>
      <c r="L34" s="130">
        <f>IF(L9&lt;&gt;'Input Sheet'!$E$58,0,L7)</f>
        <v>0</v>
      </c>
      <c r="M34" s="130">
        <f>IF(M9&lt;&gt;'Input Sheet'!$E$58,0,M7)</f>
        <v>0</v>
      </c>
      <c r="N34" s="131"/>
      <c r="O34" s="243"/>
      <c r="P34" s="242"/>
      <c r="Q34" s="242"/>
      <c r="R34" s="242"/>
    </row>
    <row r="35" spans="2:18" s="237" customFormat="1" ht="18" customHeight="1">
      <c r="B35" s="235">
        <v>27</v>
      </c>
      <c r="C35" s="175" t="s">
        <v>178</v>
      </c>
      <c r="D35" s="130">
        <v>0</v>
      </c>
      <c r="E35" s="179"/>
      <c r="F35" s="180"/>
      <c r="G35" s="179"/>
      <c r="H35" s="180"/>
      <c r="I35" s="179"/>
      <c r="J35" s="184"/>
      <c r="K35" s="185"/>
      <c r="L35" s="130"/>
      <c r="M35" s="185"/>
      <c r="N35" s="131"/>
      <c r="O35" s="244"/>
      <c r="P35" s="242"/>
      <c r="Q35" s="242"/>
      <c r="R35" s="242"/>
    </row>
    <row r="36" spans="2:18" s="234" customFormat="1" ht="18" customHeight="1">
      <c r="B36" s="233">
        <v>28</v>
      </c>
      <c r="C36" s="228" t="s">
        <v>179</v>
      </c>
      <c r="D36" s="211">
        <f>IF(D9&lt;&gt;'Input Sheet'!$E$58,0,D31-D32-D34)</f>
        <v>0</v>
      </c>
      <c r="E36" s="211">
        <f>IF(E9&lt;&gt;'Input Sheet'!$E$58,0,E31-E32-E34)</f>
        <v>0</v>
      </c>
      <c r="F36" s="211">
        <f>IF(F9&lt;&gt;'Input Sheet'!$E$58,0,F31-F32-F34)</f>
        <v>0</v>
      </c>
      <c r="G36" s="211">
        <f>IF(G9&lt;&gt;'Input Sheet'!$E$58,0,G31-G32-G34)</f>
        <v>0</v>
      </c>
      <c r="H36" s="211">
        <f>IF(H9&lt;&gt;'Input Sheet'!$E$58,0,H31-H32-H34)</f>
        <v>0</v>
      </c>
      <c r="I36" s="211">
        <f>IF(I9&lt;&gt;'Input Sheet'!$E$58,0,I31-I32-I34)</f>
        <v>0</v>
      </c>
      <c r="J36" s="211">
        <f>IF(J9&lt;&gt;'Input Sheet'!$E$58,0,J31-J32-J34)</f>
        <v>0</v>
      </c>
      <c r="K36" s="211">
        <f>IF(K9&lt;&gt;'Input Sheet'!$E$58,0,K31-K32-K34)</f>
        <v>0</v>
      </c>
      <c r="L36" s="211">
        <f>IF(L9&lt;&gt;'Input Sheet'!$E$58,0,L31-L32-L34)</f>
        <v>0</v>
      </c>
      <c r="M36" s="211">
        <f>IF(M9&lt;&gt;'Input Sheet'!$E$58,0,M31-M32-M34)</f>
        <v>0</v>
      </c>
      <c r="N36" s="212"/>
      <c r="O36" s="212"/>
      <c r="P36" s="245"/>
      <c r="Q36" s="245"/>
      <c r="R36" s="245"/>
    </row>
    <row r="37" spans="2:18" s="237" customFormat="1" ht="18" customHeight="1">
      <c r="B37" s="235">
        <v>29</v>
      </c>
      <c r="C37" s="132" t="str">
        <f>CONCATENATE("-Tax (Savings)on Ordinary Income (Line 22 x  ",TEXT('Input Sheet'!E55,"0%)"))</f>
        <v>-Tax (Savings)on Ordinary Income (Line 22 x  0%)</v>
      </c>
      <c r="D37" s="130">
        <f>IF(D9&lt;&gt;'Input Sheet'!$E$58,0,D29*'Input Sheet'!$E$55)</f>
        <v>0</v>
      </c>
      <c r="E37" s="130">
        <f>IF(E9&lt;&gt;'Input Sheet'!$E$58,0,E29*'Input Sheet'!$E$55)</f>
        <v>0</v>
      </c>
      <c r="F37" s="130">
        <f>IF(F9&lt;&gt;'Input Sheet'!$E$58,0,F29*'Input Sheet'!$E$55)</f>
        <v>0</v>
      </c>
      <c r="G37" s="130">
        <f>IF(G9&lt;&gt;'Input Sheet'!$E$58,0,G29*'Input Sheet'!$E$55)</f>
        <v>0</v>
      </c>
      <c r="H37" s="130">
        <f>IF(H9&lt;&gt;'Input Sheet'!$E$58,0,H29*'Input Sheet'!$E$55)</f>
        <v>0</v>
      </c>
      <c r="I37" s="130">
        <f>IF(I9&lt;&gt;'Input Sheet'!$E$58,0,I29*'Input Sheet'!$E$55)</f>
        <v>0</v>
      </c>
      <c r="J37" s="130">
        <f>IF(J9&lt;&gt;'Input Sheet'!$E$58,0,J29*'Input Sheet'!$E$55)</f>
        <v>0</v>
      </c>
      <c r="K37" s="130">
        <f>IF(K9&lt;&gt;'Input Sheet'!$E$58,0,K29*'Input Sheet'!$E$55)</f>
        <v>0</v>
      </c>
      <c r="L37" s="130">
        <f>IF(L9&lt;&gt;'Input Sheet'!$E$58,0,L29*'Input Sheet'!$E$55)</f>
        <v>0</v>
      </c>
      <c r="M37" s="130">
        <f>IF(M9&lt;&gt;'Input Sheet'!$E$58,0,M29*'Input Sheet'!$E$55)</f>
        <v>0</v>
      </c>
      <c r="N37" s="131"/>
      <c r="O37" s="244"/>
      <c r="P37" s="242"/>
      <c r="Q37" s="242"/>
      <c r="R37" s="242"/>
    </row>
    <row r="38" spans="2:18" s="237" customFormat="1" ht="18" customHeight="1">
      <c r="B38" s="235">
        <v>30</v>
      </c>
      <c r="C38" s="133" t="str">
        <f>CONCATENATE("-Tax on Cost Recovery Recapture (Line 17 x  ",TEXT('Input Sheet'!E57,"0%)"))</f>
        <v>-Tax on Cost Recovery Recapture (Line 17 x  0%)</v>
      </c>
      <c r="D38" s="130">
        <f>IF(D9&lt;&gt;'Input Sheet'!$E$58,0,D23*'Input Sheet'!$E$57)</f>
        <v>0</v>
      </c>
      <c r="E38" s="130">
        <f>IF(E9&lt;&gt;'Input Sheet'!$E$58,0,E23*'Input Sheet'!$E$57)</f>
        <v>0</v>
      </c>
      <c r="F38" s="130">
        <f>IF(F9&lt;&gt;'Input Sheet'!$E$58,0,F23*'Input Sheet'!$E$57)</f>
        <v>0</v>
      </c>
      <c r="G38" s="130">
        <f>IF(G9&lt;&gt;'Input Sheet'!$E$58,0,G23*'Input Sheet'!$E$57)</f>
        <v>0</v>
      </c>
      <c r="H38" s="130">
        <f>IF(H9&lt;&gt;'Input Sheet'!$E$58,0,H23*'Input Sheet'!$E$57)</f>
        <v>0</v>
      </c>
      <c r="I38" s="130">
        <f>IF(I9&lt;&gt;'Input Sheet'!$E$58,0,I23*'Input Sheet'!$E$57)</f>
        <v>0</v>
      </c>
      <c r="J38" s="130">
        <f>IF(J9&lt;&gt;'Input Sheet'!$E$58,0,J23*'Input Sheet'!$E$57)</f>
        <v>0</v>
      </c>
      <c r="K38" s="130">
        <f>IF(K9&lt;&gt;'Input Sheet'!$E$58,0,K23*'Input Sheet'!$E$57)</f>
        <v>0</v>
      </c>
      <c r="L38" s="130">
        <f>IF(L9&lt;&gt;'Input Sheet'!$E$58,0,L23*'Input Sheet'!$E$57)</f>
        <v>0</v>
      </c>
      <c r="M38" s="130">
        <f>IF(M9&lt;&gt;'Input Sheet'!$E$58,0,M23*'Input Sheet'!$E$57)</f>
        <v>0</v>
      </c>
      <c r="N38" s="131"/>
      <c r="O38" s="243"/>
      <c r="P38" s="242"/>
      <c r="Q38" s="242"/>
      <c r="R38" s="242"/>
    </row>
    <row r="39" spans="2:13" s="237" customFormat="1" ht="18" customHeight="1">
      <c r="B39" s="235">
        <v>31</v>
      </c>
      <c r="C39" s="134" t="str">
        <f>CONCATENATE("-Tax on Capital Gain (Line 19 x  ",TEXT('Input Sheet'!E56,"0%)"))</f>
        <v>-Tax on Capital Gain (Line 19 x  0%)</v>
      </c>
      <c r="D39" s="130">
        <f>IF(D9&lt;&gt;'Input Sheet'!$E$58,0,D25*'Input Sheet'!$E$56)</f>
        <v>0</v>
      </c>
      <c r="E39" s="130">
        <f>IF(E9&lt;&gt;'Input Sheet'!$E$58,0,E25*'Input Sheet'!$E$56)</f>
        <v>0</v>
      </c>
      <c r="F39" s="130">
        <f>IF(F9&lt;&gt;'Input Sheet'!$E$58,0,F25*'Input Sheet'!$E$56)</f>
        <v>0</v>
      </c>
      <c r="G39" s="130">
        <f>IF(G9&lt;&gt;'Input Sheet'!$E$58,0,G25*'Input Sheet'!$E$56)</f>
        <v>0</v>
      </c>
      <c r="H39" s="130">
        <f>IF(H9&lt;&gt;'Input Sheet'!$E$58,0,H25*'Input Sheet'!$E$56)</f>
        <v>0</v>
      </c>
      <c r="I39" s="130">
        <f>IF(I9&lt;&gt;'Input Sheet'!$E$58,0,I25*'Input Sheet'!$E$56)</f>
        <v>0</v>
      </c>
      <c r="J39" s="130">
        <f>IF(J9&lt;&gt;'Input Sheet'!$E$58,0,J25*'Input Sheet'!$E$56)</f>
        <v>0</v>
      </c>
      <c r="K39" s="130">
        <f>IF(K9&lt;&gt;'Input Sheet'!$E$58,0,K25*'Input Sheet'!$E$56)</f>
        <v>0</v>
      </c>
      <c r="L39" s="130">
        <f>IF(L9&lt;&gt;'Input Sheet'!$E$58,0,L25*'Input Sheet'!$E$56)</f>
        <v>0</v>
      </c>
      <c r="M39" s="130">
        <f>IF(M9&lt;&gt;'Input Sheet'!$E$58,0,M25*'Input Sheet'!$E$56)</f>
        <v>0</v>
      </c>
    </row>
    <row r="40" spans="2:13" s="234" customFormat="1" ht="18" customHeight="1">
      <c r="B40" s="233">
        <v>32</v>
      </c>
      <c r="C40" s="228" t="s">
        <v>180</v>
      </c>
      <c r="D40" s="211">
        <f>IF(D9&lt;&gt;'Input Sheet'!$E$58,0,D36-D37-D38-D39)</f>
        <v>0</v>
      </c>
      <c r="E40" s="211">
        <f>IF(E9&lt;&gt;'Input Sheet'!$E$58,0,E36-E37-E38-E39)</f>
        <v>0</v>
      </c>
      <c r="F40" s="211">
        <f>IF(F9&lt;&gt;'Input Sheet'!$E$58,0,F36-F37-F38-F39)</f>
        <v>0</v>
      </c>
      <c r="G40" s="211">
        <f>IF(G9&lt;&gt;'Input Sheet'!$E$58,0,G36-G37-G38-G39)</f>
        <v>0</v>
      </c>
      <c r="H40" s="211">
        <f>IF(H9&lt;&gt;'Input Sheet'!$E$58,0,H36-H37-H38-H39)</f>
        <v>0</v>
      </c>
      <c r="I40" s="211">
        <f>IF(I9&lt;&gt;'Input Sheet'!$E$58,0,I36-I37-I38-I39)</f>
        <v>0</v>
      </c>
      <c r="J40" s="211">
        <f>IF(J9&lt;&gt;'Input Sheet'!$E$58,0,J36-J37-J38-J39)</f>
        <v>0</v>
      </c>
      <c r="K40" s="211">
        <f>IF(K9&lt;&gt;'Input Sheet'!$E$58,0,K36-K37-K38-K39)</f>
        <v>0</v>
      </c>
      <c r="L40" s="211">
        <f>IF(L9&lt;&gt;'Input Sheet'!$E$58,0,L36-L37-L38-L39)</f>
        <v>0</v>
      </c>
      <c r="M40" s="211">
        <f>IF(M9&lt;&gt;'Input Sheet'!$E$58,0,M36-M37-M38-M39)</f>
        <v>0</v>
      </c>
    </row>
    <row r="41" spans="3:13" ht="18.75" customHeight="1">
      <c r="C41" s="135"/>
      <c r="D41" s="135"/>
      <c r="E41" s="135"/>
      <c r="F41" s="135"/>
      <c r="G41" s="135"/>
      <c r="H41" s="246"/>
      <c r="I41" s="136"/>
      <c r="J41" s="137"/>
      <c r="K41" s="137"/>
      <c r="L41" s="137"/>
      <c r="M41" s="247"/>
    </row>
    <row r="42" spans="8:12" ht="12">
      <c r="H42" s="248"/>
      <c r="I42" s="138"/>
      <c r="J42" s="137"/>
      <c r="K42" s="137"/>
      <c r="L42" s="137"/>
    </row>
    <row r="43" ht="12">
      <c r="H43" s="249"/>
    </row>
    <row r="48" ht="12">
      <c r="C48" s="139"/>
    </row>
    <row r="49" ht="12">
      <c r="C49" s="140"/>
    </row>
    <row r="50" ht="12">
      <c r="C50" s="247"/>
    </row>
    <row r="51" ht="12">
      <c r="C51" s="141"/>
    </row>
    <row r="53" spans="6:8" ht="26.25">
      <c r="F53" s="142"/>
      <c r="H53" s="250"/>
    </row>
  </sheetData>
  <sheetProtection sheet="1" objects="1" scenarios="1" selectLockedCells="1" selectUnlockedCells="1"/>
  <mergeCells count="7">
    <mergeCell ref="B17:E17"/>
    <mergeCell ref="B26:D26"/>
    <mergeCell ref="B30:D30"/>
    <mergeCell ref="B2:C2"/>
    <mergeCell ref="B3:C3"/>
    <mergeCell ref="B8:M8"/>
    <mergeCell ref="B11:D11"/>
  </mergeCells>
  <conditionalFormatting sqref="C37:C39 J17:L17 C51 C48:C49">
    <cfRule type="expression" priority="1" dxfId="5" stopIfTrue="1">
      <formula>+Highlighting_Flag</formula>
    </cfRule>
  </conditionalFormatting>
  <conditionalFormatting sqref="D22:D25 D27:D29 F24 D34:M34 D16:M16 E29:M29 D31:M32 D36:M40 D12:M12 D14:M14 D18:M20 H24 E27:M27 H28 E22:M23 K15:L15 F28 E25:M25">
    <cfRule type="cellIs" priority="2" dxfId="2" operator="notEqual" stopIfTrue="1">
      <formula>0</formula>
    </cfRule>
    <cfRule type="expression" priority="3" dxfId="0" stopIfTrue="1">
      <formula>+Highlighting_Flag</formula>
    </cfRule>
  </conditionalFormatting>
  <conditionalFormatting sqref="D15 F15 H15 H13 F13 D13 D33 F33 D35 H35 F35 H33">
    <cfRule type="cellIs" priority="4" dxfId="2" operator="notEqual" stopIfTrue="1">
      <formula>0</formula>
    </cfRule>
    <cfRule type="expression" priority="5" dxfId="3" stopIfTrue="1">
      <formula>+Highlighting_Flag</formula>
    </cfRule>
  </conditionalFormatting>
  <conditionalFormatting sqref="J13:L13">
    <cfRule type="expression" priority="6" dxfId="4" stopIfTrue="1">
      <formula>+Highlighting_Flag</formula>
    </cfRule>
  </conditionalFormatting>
  <conditionalFormatting sqref="J15">
    <cfRule type="expression" priority="7" dxfId="0" stopIfTrue="1">
      <formula>+Highlighting_Flag</formula>
    </cfRule>
  </conditionalFormatting>
  <conditionalFormatting sqref="D21 F21 H21">
    <cfRule type="expression" priority="8" dxfId="3" stopIfTrue="1">
      <formula>AND(+Highlighting_Flag,D21=0)</formula>
    </cfRule>
  </conditionalFormatting>
  <conditionalFormatting sqref="E6:M6 D5:D7 E7:H7 E5:T5">
    <cfRule type="expression" priority="9" dxfId="0" stopIfTrue="1">
      <formula>+AND(D5&lt;0.0000000001,Highlighting_Flag&gt;0)</formula>
    </cfRule>
  </conditionalFormatting>
  <conditionalFormatting sqref="I7:M7">
    <cfRule type="expression" priority="10" dxfId="0" stopIfTrue="1">
      <formula>+AND(I7&lt;0.0000001,Highlighting_Flag&gt;0)</formula>
    </cfRule>
  </conditionalFormatting>
  <printOptions/>
  <pageMargins left="0.31" right="0.11" top="0.41" bottom="0.0984251968503937" header="0" footer="0"/>
  <pageSetup fitToHeight="1" fitToWidth="1" horizontalDpi="300" verticalDpi="300" orientation="landscape" scale="70" r:id="rId2"/>
  <drawing r:id="rId1"/>
</worksheet>
</file>

<file path=xl/worksheets/sheet5.xml><?xml version="1.0" encoding="utf-8"?>
<worksheet xmlns="http://schemas.openxmlformats.org/spreadsheetml/2006/main" xmlns:r="http://schemas.openxmlformats.org/officeDocument/2006/relationships">
  <sheetPr codeName="Sheet6">
    <tabColor indexed="11"/>
    <pageSetUpPr fitToPage="1"/>
  </sheetPr>
  <dimension ref="B3:N85"/>
  <sheetViews>
    <sheetView showGridLines="0" showRowColHeaders="0" showZeros="0" zoomScale="95" zoomScaleNormal="95" workbookViewId="0" topLeftCell="A1">
      <selection activeCell="D20" sqref="D20"/>
    </sheetView>
  </sheetViews>
  <sheetFormatPr defaultColWidth="9.140625" defaultRowHeight="12"/>
  <cols>
    <col min="1" max="1" width="5.8515625" style="143" customWidth="1"/>
    <col min="2" max="2" width="8.7109375" style="143" customWidth="1"/>
    <col min="3" max="3" width="14.421875" style="143" customWidth="1"/>
    <col min="4" max="4" width="24.00390625" style="143" customWidth="1"/>
    <col min="5" max="5" width="3.421875" style="143" customWidth="1"/>
    <col min="6" max="6" width="28.57421875" style="143" customWidth="1"/>
    <col min="7" max="7" width="6.140625" style="143" customWidth="1"/>
    <col min="8" max="8" width="4.140625" style="143" customWidth="1"/>
    <col min="9" max="9" width="9.140625" style="143" customWidth="1"/>
    <col min="10" max="10" width="14.421875" style="143" customWidth="1"/>
    <col min="11" max="11" width="24.00390625" style="143" customWidth="1"/>
    <col min="12" max="12" width="3.421875" style="143" customWidth="1"/>
    <col min="13" max="13" width="28.28125" style="143" customWidth="1"/>
    <col min="14" max="14" width="8.7109375" style="143" customWidth="1"/>
    <col min="15" max="16384" width="9.140625" style="143" customWidth="1"/>
  </cols>
  <sheetData>
    <row r="1" ht="48.75" customHeight="1"/>
    <row r="2" ht="51" customHeight="1" thickBot="1"/>
    <row r="3" spans="2:14" ht="12.75" customHeight="1" thickTop="1">
      <c r="B3" s="366" t="s">
        <v>95</v>
      </c>
      <c r="C3" s="367"/>
      <c r="D3" s="367"/>
      <c r="E3" s="367"/>
      <c r="F3" s="367"/>
      <c r="G3" s="367"/>
      <c r="H3" s="367"/>
      <c r="I3" s="366" t="s">
        <v>96</v>
      </c>
      <c r="J3" s="367"/>
      <c r="K3" s="367"/>
      <c r="L3" s="367"/>
      <c r="M3" s="367"/>
      <c r="N3" s="367"/>
    </row>
    <row r="4" spans="2:14" ht="12.75" customHeight="1">
      <c r="B4" s="368"/>
      <c r="C4" s="368"/>
      <c r="D4" s="368"/>
      <c r="E4" s="368"/>
      <c r="F4" s="368"/>
      <c r="G4" s="368"/>
      <c r="H4" s="368"/>
      <c r="I4" s="368"/>
      <c r="J4" s="368"/>
      <c r="K4" s="368"/>
      <c r="L4" s="368"/>
      <c r="M4" s="368"/>
      <c r="N4" s="368"/>
    </row>
    <row r="5" spans="2:14" ht="12.75" customHeight="1" thickBot="1">
      <c r="B5" s="369"/>
      <c r="C5" s="369"/>
      <c r="D5" s="369"/>
      <c r="E5" s="369"/>
      <c r="F5" s="369"/>
      <c r="G5" s="369"/>
      <c r="H5" s="369"/>
      <c r="I5" s="369"/>
      <c r="J5" s="369"/>
      <c r="K5" s="369"/>
      <c r="L5" s="369"/>
      <c r="M5" s="369"/>
      <c r="N5" s="369"/>
    </row>
    <row r="6" spans="2:14" ht="12.75" customHeight="1" thickTop="1">
      <c r="B6" s="144"/>
      <c r="C6" s="145"/>
      <c r="D6" s="145"/>
      <c r="E6" s="145"/>
      <c r="F6" s="145"/>
      <c r="G6" s="145"/>
      <c r="H6" s="146"/>
      <c r="I6" s="145"/>
      <c r="J6" s="145"/>
      <c r="K6" s="145"/>
      <c r="L6" s="145"/>
      <c r="M6" s="145"/>
      <c r="N6" s="146"/>
    </row>
    <row r="7" spans="2:14" ht="24" customHeight="1" thickBot="1">
      <c r="B7" s="144"/>
      <c r="C7" s="147" t="s">
        <v>94</v>
      </c>
      <c r="D7" s="148" t="s">
        <v>28</v>
      </c>
      <c r="E7" s="149"/>
      <c r="F7" s="149"/>
      <c r="G7" s="145"/>
      <c r="H7" s="146"/>
      <c r="I7" s="145"/>
      <c r="J7" s="147" t="s">
        <v>94</v>
      </c>
      <c r="K7" s="148" t="s">
        <v>28</v>
      </c>
      <c r="L7" s="149"/>
      <c r="M7" s="149"/>
      <c r="N7" s="146"/>
    </row>
    <row r="8" spans="2:14" ht="27.75" customHeight="1" thickTop="1">
      <c r="B8" s="150"/>
      <c r="C8" s="151" t="s">
        <v>29</v>
      </c>
      <c r="D8" s="152">
        <f>-CashFlows!H7</f>
        <v>0</v>
      </c>
      <c r="E8" s="153"/>
      <c r="F8" s="153"/>
      <c r="G8" s="154"/>
      <c r="H8" s="155"/>
      <c r="I8" s="154"/>
      <c r="J8" s="151" t="s">
        <v>29</v>
      </c>
      <c r="K8" s="152">
        <f>-CashFlows!H7</f>
        <v>0</v>
      </c>
      <c r="L8" s="153"/>
      <c r="M8" s="153"/>
      <c r="N8" s="155"/>
    </row>
    <row r="9" spans="2:14" ht="27.75" customHeight="1">
      <c r="B9" s="150"/>
      <c r="C9" s="156">
        <f>IF('Input Sheet'!$E$58&gt;=1,1,0)</f>
        <v>0</v>
      </c>
      <c r="D9" s="152">
        <f>CashFlows!E68</f>
        <v>0</v>
      </c>
      <c r="E9" s="157" t="str">
        <f>IF(C9=0," ",IF('Input Sheet'!$E$58='IRR-NPV'!C9,"+"," "))</f>
        <v> </v>
      </c>
      <c r="F9" s="152">
        <f>Sale!D36</f>
        <v>0</v>
      </c>
      <c r="G9" s="154"/>
      <c r="H9" s="155"/>
      <c r="I9" s="154"/>
      <c r="J9" s="156">
        <f aca="true" t="shared" si="0" ref="J9:J18">C9</f>
        <v>0</v>
      </c>
      <c r="K9" s="152">
        <f>CashFlows!E70</f>
        <v>0</v>
      </c>
      <c r="L9" s="157" t="str">
        <f aca="true" t="shared" si="1" ref="L9:L18">E9</f>
        <v> </v>
      </c>
      <c r="M9" s="152">
        <f>Sale!D40</f>
        <v>0</v>
      </c>
      <c r="N9" s="155"/>
    </row>
    <row r="10" spans="2:14" ht="27.75" customHeight="1">
      <c r="B10" s="150"/>
      <c r="C10" s="156">
        <f>IF('Input Sheet'!$E$58&gt;=2,2,0)</f>
        <v>0</v>
      </c>
      <c r="D10" s="152">
        <f>CashFlows!F68</f>
        <v>0</v>
      </c>
      <c r="E10" s="157" t="str">
        <f>IF(C10=0," ",IF('Input Sheet'!$E$58='IRR-NPV'!C10,"+"," "))</f>
        <v> </v>
      </c>
      <c r="F10" s="152">
        <f>Sale!E36</f>
        <v>0</v>
      </c>
      <c r="G10" s="154"/>
      <c r="H10" s="155"/>
      <c r="I10" s="154"/>
      <c r="J10" s="156">
        <f t="shared" si="0"/>
        <v>0</v>
      </c>
      <c r="K10" s="152">
        <f>CashFlows!F70</f>
        <v>0</v>
      </c>
      <c r="L10" s="157" t="str">
        <f t="shared" si="1"/>
        <v> </v>
      </c>
      <c r="M10" s="152">
        <f>Sale!E40</f>
        <v>0</v>
      </c>
      <c r="N10" s="155"/>
    </row>
    <row r="11" spans="2:14" ht="27.75" customHeight="1">
      <c r="B11" s="150"/>
      <c r="C11" s="156">
        <f>IF('Input Sheet'!$E$58&gt;=3,3,0)</f>
        <v>0</v>
      </c>
      <c r="D11" s="152">
        <f>CashFlows!G68</f>
        <v>0</v>
      </c>
      <c r="E11" s="157" t="str">
        <f>IF(C11=0," ",IF('Input Sheet'!$E$58='IRR-NPV'!C11,"+"," "))</f>
        <v> </v>
      </c>
      <c r="F11" s="152">
        <f>Sale!F36</f>
        <v>0</v>
      </c>
      <c r="G11" s="154"/>
      <c r="H11" s="155"/>
      <c r="I11" s="154"/>
      <c r="J11" s="156">
        <f t="shared" si="0"/>
        <v>0</v>
      </c>
      <c r="K11" s="152">
        <f>CashFlows!G70</f>
        <v>0</v>
      </c>
      <c r="L11" s="157" t="str">
        <f t="shared" si="1"/>
        <v> </v>
      </c>
      <c r="M11" s="152">
        <f>Sale!F40</f>
        <v>0</v>
      </c>
      <c r="N11" s="155"/>
    </row>
    <row r="12" spans="2:14" ht="27.75" customHeight="1">
      <c r="B12" s="150"/>
      <c r="C12" s="156">
        <f>IF('Input Sheet'!$E$58&gt;=4,4,0)</f>
        <v>0</v>
      </c>
      <c r="D12" s="152">
        <f>CashFlows!H68</f>
        <v>0</v>
      </c>
      <c r="E12" s="157" t="str">
        <f>IF(C12=0," ",IF('Input Sheet'!$E$58='IRR-NPV'!C12,"+"," "))</f>
        <v> </v>
      </c>
      <c r="F12" s="152">
        <f>Sale!G36</f>
        <v>0</v>
      </c>
      <c r="G12" s="154"/>
      <c r="H12" s="155"/>
      <c r="I12" s="154"/>
      <c r="J12" s="156">
        <f t="shared" si="0"/>
        <v>0</v>
      </c>
      <c r="K12" s="152">
        <f>CashFlows!H70</f>
        <v>0</v>
      </c>
      <c r="L12" s="157" t="str">
        <f t="shared" si="1"/>
        <v> </v>
      </c>
      <c r="M12" s="152">
        <f>Sale!G40</f>
        <v>0</v>
      </c>
      <c r="N12" s="155"/>
    </row>
    <row r="13" spans="2:14" ht="27.75" customHeight="1">
      <c r="B13" s="150"/>
      <c r="C13" s="156">
        <f>IF('Input Sheet'!$E$58&gt;=5,5,0)</f>
        <v>0</v>
      </c>
      <c r="D13" s="152">
        <f>CashFlows!I68</f>
        <v>0</v>
      </c>
      <c r="E13" s="157" t="str">
        <f>IF(C13=0," ",IF('Input Sheet'!$E$58='IRR-NPV'!C13,"+"," "))</f>
        <v> </v>
      </c>
      <c r="F13" s="152">
        <f>Sale!H36</f>
        <v>0</v>
      </c>
      <c r="G13" s="154"/>
      <c r="H13" s="155"/>
      <c r="I13" s="154"/>
      <c r="J13" s="156">
        <f t="shared" si="0"/>
        <v>0</v>
      </c>
      <c r="K13" s="152">
        <f>CashFlows!I70</f>
        <v>0</v>
      </c>
      <c r="L13" s="157" t="str">
        <f t="shared" si="1"/>
        <v> </v>
      </c>
      <c r="M13" s="152">
        <f>Sale!H40</f>
        <v>0</v>
      </c>
      <c r="N13" s="155"/>
    </row>
    <row r="14" spans="2:14" ht="27.75" customHeight="1">
      <c r="B14" s="150"/>
      <c r="C14" s="156">
        <f>IF('Input Sheet'!$E$58&gt;=6,6,0)</f>
        <v>0</v>
      </c>
      <c r="D14" s="152">
        <f>CashFlows!J68</f>
        <v>0</v>
      </c>
      <c r="E14" s="157" t="str">
        <f>IF(C14=0," ",IF('Input Sheet'!$E$58='IRR-NPV'!C14,"+"," "))</f>
        <v> </v>
      </c>
      <c r="F14" s="152">
        <f>Sale!I36</f>
        <v>0</v>
      </c>
      <c r="G14" s="154"/>
      <c r="H14" s="155"/>
      <c r="I14" s="154"/>
      <c r="J14" s="156">
        <f t="shared" si="0"/>
        <v>0</v>
      </c>
      <c r="K14" s="152">
        <f>CashFlows!J70</f>
        <v>0</v>
      </c>
      <c r="L14" s="157" t="str">
        <f t="shared" si="1"/>
        <v> </v>
      </c>
      <c r="M14" s="152">
        <f>Sale!I40</f>
        <v>0</v>
      </c>
      <c r="N14" s="155"/>
    </row>
    <row r="15" spans="2:14" ht="27.75" customHeight="1">
      <c r="B15" s="150"/>
      <c r="C15" s="156">
        <f>IF('Input Sheet'!$E$58&gt;=7,7,0)</f>
        <v>0</v>
      </c>
      <c r="D15" s="152">
        <f>CashFlows!K68</f>
        <v>0</v>
      </c>
      <c r="E15" s="157" t="str">
        <f>IF(C15=0," ",IF('Input Sheet'!$E$58='IRR-NPV'!C15,"+"," "))</f>
        <v> </v>
      </c>
      <c r="F15" s="152">
        <f>Sale!J36</f>
        <v>0</v>
      </c>
      <c r="G15" s="154"/>
      <c r="H15" s="155"/>
      <c r="I15" s="154"/>
      <c r="J15" s="156">
        <f t="shared" si="0"/>
        <v>0</v>
      </c>
      <c r="K15" s="152">
        <f>CashFlows!K70</f>
        <v>0</v>
      </c>
      <c r="L15" s="157" t="str">
        <f t="shared" si="1"/>
        <v> </v>
      </c>
      <c r="M15" s="152">
        <f>Sale!J40</f>
        <v>0</v>
      </c>
      <c r="N15" s="155"/>
    </row>
    <row r="16" spans="2:14" ht="27.75" customHeight="1">
      <c r="B16" s="150"/>
      <c r="C16" s="156">
        <f>IF('Input Sheet'!$E$58&gt;=8,8,0)</f>
        <v>0</v>
      </c>
      <c r="D16" s="152">
        <f>CashFlows!L68</f>
        <v>0</v>
      </c>
      <c r="E16" s="157" t="str">
        <f>IF(C16=0," ",IF('Input Sheet'!$E$58='IRR-NPV'!C16,"+"," "))</f>
        <v> </v>
      </c>
      <c r="F16" s="152">
        <f>Sale!K36</f>
        <v>0</v>
      </c>
      <c r="G16" s="154"/>
      <c r="H16" s="155"/>
      <c r="I16" s="154"/>
      <c r="J16" s="156">
        <f t="shared" si="0"/>
        <v>0</v>
      </c>
      <c r="K16" s="152">
        <f>CashFlows!L70</f>
        <v>0</v>
      </c>
      <c r="L16" s="157" t="str">
        <f t="shared" si="1"/>
        <v> </v>
      </c>
      <c r="M16" s="152">
        <f>Sale!K40</f>
        <v>0</v>
      </c>
      <c r="N16" s="155"/>
    </row>
    <row r="17" spans="2:14" ht="27.75" customHeight="1">
      <c r="B17" s="150"/>
      <c r="C17" s="156">
        <f>IF('Input Sheet'!$E$58&gt;=9,9,0)</f>
        <v>0</v>
      </c>
      <c r="D17" s="152">
        <f>CashFlows!M68</f>
        <v>0</v>
      </c>
      <c r="E17" s="157" t="str">
        <f>IF(C17=0," ",IF('Input Sheet'!$E$58='IRR-NPV'!C17,"+"," "))</f>
        <v> </v>
      </c>
      <c r="F17" s="152">
        <f>Sale!L36</f>
        <v>0</v>
      </c>
      <c r="G17" s="154"/>
      <c r="H17" s="155"/>
      <c r="I17" s="154"/>
      <c r="J17" s="156">
        <f t="shared" si="0"/>
        <v>0</v>
      </c>
      <c r="K17" s="152">
        <f>CashFlows!M70</f>
        <v>0</v>
      </c>
      <c r="L17" s="157" t="str">
        <f t="shared" si="1"/>
        <v> </v>
      </c>
      <c r="M17" s="152">
        <f>Sale!L40</f>
        <v>0</v>
      </c>
      <c r="N17" s="155"/>
    </row>
    <row r="18" spans="2:14" ht="27.75" customHeight="1">
      <c r="B18" s="150"/>
      <c r="C18" s="156">
        <f>IF('Input Sheet'!$E$58&gt;=10,10,0)</f>
        <v>0</v>
      </c>
      <c r="D18" s="152">
        <f>CashFlows!N68</f>
        <v>0</v>
      </c>
      <c r="E18" s="157" t="str">
        <f>IF(C18=0," ",IF('Input Sheet'!$E$58='IRR-NPV'!C18,"+"," "))</f>
        <v> </v>
      </c>
      <c r="F18" s="158">
        <f>Sale!M36</f>
        <v>0</v>
      </c>
      <c r="G18" s="154"/>
      <c r="H18" s="155"/>
      <c r="I18" s="154"/>
      <c r="J18" s="156">
        <f t="shared" si="0"/>
        <v>0</v>
      </c>
      <c r="K18" s="152">
        <f>CashFlows!N70</f>
        <v>0</v>
      </c>
      <c r="L18" s="157" t="str">
        <f t="shared" si="1"/>
        <v> </v>
      </c>
      <c r="M18" s="158">
        <f>Sale!M40</f>
        <v>0</v>
      </c>
      <c r="N18" s="155"/>
    </row>
    <row r="19" spans="2:14" ht="23.25" customHeight="1">
      <c r="B19" s="150"/>
      <c r="C19" s="153"/>
      <c r="D19" s="153"/>
      <c r="E19" s="153"/>
      <c r="F19" s="153"/>
      <c r="G19" s="154"/>
      <c r="H19" s="155"/>
      <c r="I19" s="154"/>
      <c r="J19" s="153"/>
      <c r="K19" s="153"/>
      <c r="L19" s="153"/>
      <c r="M19" s="153"/>
      <c r="N19" s="155"/>
    </row>
    <row r="20" spans="2:14" ht="27.75" customHeight="1">
      <c r="B20" s="150"/>
      <c r="C20" s="159" t="s">
        <v>93</v>
      </c>
      <c r="D20" s="160">
        <f>IF(D8=0,0,IRR(D75:D85,0.1))</f>
        <v>0</v>
      </c>
      <c r="E20" s="153"/>
      <c r="F20" s="153"/>
      <c r="G20" s="154"/>
      <c r="H20" s="155"/>
      <c r="I20" s="154"/>
      <c r="J20" s="159" t="s">
        <v>93</v>
      </c>
      <c r="K20" s="160">
        <f>IF(K8=0,0,IRR(K75:K85,0.1))</f>
        <v>0</v>
      </c>
      <c r="L20" s="153"/>
      <c r="M20" s="153"/>
      <c r="N20" s="155"/>
    </row>
    <row r="21" spans="2:14" ht="12" customHeight="1">
      <c r="B21" s="150"/>
      <c r="C21" s="154"/>
      <c r="D21" s="154"/>
      <c r="E21" s="154"/>
      <c r="F21" s="154"/>
      <c r="G21" s="154"/>
      <c r="H21" s="155"/>
      <c r="I21" s="154"/>
      <c r="J21" s="154"/>
      <c r="K21" s="154"/>
      <c r="L21" s="154"/>
      <c r="M21" s="154"/>
      <c r="N21" s="155"/>
    </row>
    <row r="22" spans="2:14" ht="27" customHeight="1">
      <c r="B22" s="150"/>
      <c r="C22" s="159" t="s">
        <v>97</v>
      </c>
      <c r="D22" s="161">
        <f>IF(D20&gt;0,D20,0)</f>
        <v>0</v>
      </c>
      <c r="E22" s="162" t="s">
        <v>98</v>
      </c>
      <c r="F22" s="163">
        <f>NPV(D22,D76:D85)+D75</f>
        <v>0</v>
      </c>
      <c r="G22" s="154"/>
      <c r="H22" s="155"/>
      <c r="I22" s="154"/>
      <c r="J22" s="159" t="s">
        <v>97</v>
      </c>
      <c r="K22" s="161">
        <f>IF(K20&gt;0,K20,0)</f>
        <v>0</v>
      </c>
      <c r="L22" s="162" t="s">
        <v>98</v>
      </c>
      <c r="M22" s="164">
        <f>NPV(K22,K76:K85)+K75</f>
        <v>0</v>
      </c>
      <c r="N22" s="155"/>
    </row>
    <row r="23" spans="2:14" ht="12.75" customHeight="1" thickBot="1">
      <c r="B23" s="165"/>
      <c r="C23" s="166"/>
      <c r="D23" s="166"/>
      <c r="E23" s="166"/>
      <c r="F23" s="166"/>
      <c r="G23" s="166"/>
      <c r="H23" s="167"/>
      <c r="I23" s="166"/>
      <c r="J23" s="166"/>
      <c r="K23" s="166"/>
      <c r="L23" s="166"/>
      <c r="M23" s="166"/>
      <c r="N23" s="167"/>
    </row>
    <row r="24" ht="12.75" thickTop="1"/>
    <row r="30" ht="15.75">
      <c r="F30" s="168"/>
    </row>
    <row r="75" spans="3:11" ht="12">
      <c r="C75" s="169" t="s">
        <v>30</v>
      </c>
      <c r="D75" s="170">
        <f>D8</f>
        <v>0</v>
      </c>
      <c r="J75" s="169" t="s">
        <v>30</v>
      </c>
      <c r="K75" s="170">
        <f>K8</f>
        <v>0</v>
      </c>
    </row>
    <row r="76" spans="3:11" ht="12">
      <c r="C76" s="171">
        <v>1</v>
      </c>
      <c r="D76" s="170">
        <f>D9+F9</f>
        <v>0</v>
      </c>
      <c r="J76" s="171">
        <v>1</v>
      </c>
      <c r="K76" s="170">
        <f aca="true" t="shared" si="2" ref="K76:K85">K9+M9</f>
        <v>0</v>
      </c>
    </row>
    <row r="77" spans="3:11" ht="12">
      <c r="C77" s="171">
        <v>2</v>
      </c>
      <c r="D77" s="170">
        <f>D10+F10</f>
        <v>0</v>
      </c>
      <c r="J77" s="171">
        <v>2</v>
      </c>
      <c r="K77" s="170">
        <f t="shared" si="2"/>
        <v>0</v>
      </c>
    </row>
    <row r="78" spans="3:11" ht="12">
      <c r="C78" s="171">
        <v>3</v>
      </c>
      <c r="D78" s="170">
        <f>D11+F11</f>
        <v>0</v>
      </c>
      <c r="J78" s="171">
        <v>3</v>
      </c>
      <c r="K78" s="170">
        <f t="shared" si="2"/>
        <v>0</v>
      </c>
    </row>
    <row r="79" spans="3:11" ht="12">
      <c r="C79" s="171">
        <v>4</v>
      </c>
      <c r="D79" s="170">
        <f>D12+F12</f>
        <v>0</v>
      </c>
      <c r="J79" s="171">
        <v>4</v>
      </c>
      <c r="K79" s="170">
        <f t="shared" si="2"/>
        <v>0</v>
      </c>
    </row>
    <row r="80" spans="3:11" ht="12">
      <c r="C80" s="171">
        <v>5</v>
      </c>
      <c r="D80" s="170">
        <f>D13+F13</f>
        <v>0</v>
      </c>
      <c r="J80" s="171">
        <v>5</v>
      </c>
      <c r="K80" s="170">
        <f t="shared" si="2"/>
        <v>0</v>
      </c>
    </row>
    <row r="81" spans="3:11" ht="12">
      <c r="C81" s="171">
        <v>6</v>
      </c>
      <c r="D81" s="170">
        <f>IF(D14=0,0,D14+F14)</f>
        <v>0</v>
      </c>
      <c r="J81" s="171">
        <v>6</v>
      </c>
      <c r="K81" s="170">
        <f t="shared" si="2"/>
        <v>0</v>
      </c>
    </row>
    <row r="82" spans="3:11" ht="12">
      <c r="C82" s="171">
        <v>7</v>
      </c>
      <c r="D82" s="170">
        <f>D15+F15</f>
        <v>0</v>
      </c>
      <c r="J82" s="171">
        <v>7</v>
      </c>
      <c r="K82" s="170">
        <f t="shared" si="2"/>
        <v>0</v>
      </c>
    </row>
    <row r="83" spans="3:11" ht="12">
      <c r="C83" s="171">
        <v>8</v>
      </c>
      <c r="D83" s="170">
        <f>D16+F16</f>
        <v>0</v>
      </c>
      <c r="J83" s="171">
        <v>8</v>
      </c>
      <c r="K83" s="170">
        <f t="shared" si="2"/>
        <v>0</v>
      </c>
    </row>
    <row r="84" spans="3:11" ht="12">
      <c r="C84" s="171">
        <v>9</v>
      </c>
      <c r="D84" s="170">
        <f>D17+F17</f>
        <v>0</v>
      </c>
      <c r="J84" s="171">
        <v>9</v>
      </c>
      <c r="K84" s="170">
        <f t="shared" si="2"/>
        <v>0</v>
      </c>
    </row>
    <row r="85" spans="3:11" ht="12">
      <c r="C85" s="171">
        <v>10</v>
      </c>
      <c r="D85" s="170">
        <f>D18+F18</f>
        <v>0</v>
      </c>
      <c r="J85" s="171">
        <v>10</v>
      </c>
      <c r="K85" s="170">
        <f t="shared" si="2"/>
        <v>0</v>
      </c>
    </row>
  </sheetData>
  <sheetProtection sheet="1" objects="1" scenarios="1" selectLockedCells="1"/>
  <mergeCells count="2">
    <mergeCell ref="B3:H5"/>
    <mergeCell ref="I3:N5"/>
  </mergeCells>
  <conditionalFormatting sqref="D8:D18 C9:C18 K8:K18 J9:J18">
    <cfRule type="cellIs" priority="1" dxfId="7" operator="equal" stopIfTrue="1">
      <formula>0</formula>
    </cfRule>
  </conditionalFormatting>
  <conditionalFormatting sqref="C8">
    <cfRule type="expression" priority="2" dxfId="7" stopIfTrue="1">
      <formula>$C$9=0</formula>
    </cfRule>
  </conditionalFormatting>
  <conditionalFormatting sqref="J8">
    <cfRule type="expression" priority="3" dxfId="7" stopIfTrue="1">
      <formula>$J$9=0</formula>
    </cfRule>
  </conditionalFormatting>
  <printOptions/>
  <pageMargins left="0.75" right="0.75" top="1" bottom="1" header="0.5" footer="0.5"/>
  <pageSetup fitToHeight="1" fitToWidth="1" orientation="landscape"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CCIM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DCF Analysis V 6.0</dc:title>
  <dc:subject>Before and After Tax Real Estate Investment Analysis</dc:subject>
  <dc:creator>Robert L. Ward</dc:creator>
  <cp:keywords/>
  <dc:description>Used for before and after tax analysis of a property with holding periods of 1 to 10 years.</dc:description>
  <cp:lastModifiedBy>Michael Kirch</cp:lastModifiedBy>
  <cp:lastPrinted>2004-12-14T19:32:02Z</cp:lastPrinted>
  <dcterms:created xsi:type="dcterms:W3CDTF">2001-11-17T13:02:37Z</dcterms:created>
  <dcterms:modified xsi:type="dcterms:W3CDTF">2007-09-25T20:48:51Z</dcterms:modified>
  <cp:category>10/29/05 Version</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902646897</vt:i4>
  </property>
  <property fmtid="{D5CDD505-2E9C-101B-9397-08002B2CF9AE}" pid="3" name="_EmailSubject">
    <vt:lpwstr>bad files, please repost</vt:lpwstr>
  </property>
  <property fmtid="{D5CDD505-2E9C-101B-9397-08002B2CF9AE}" pid="4" name="_AuthorEmail">
    <vt:lpwstr>ebury@cciminstitute.com</vt:lpwstr>
  </property>
  <property fmtid="{D5CDD505-2E9C-101B-9397-08002B2CF9AE}" pid="5" name="_AuthorEmailDisplayName">
    <vt:lpwstr>Bury, Edward</vt:lpwstr>
  </property>
  <property fmtid="{D5CDD505-2E9C-101B-9397-08002B2CF9AE}" pid="6" name="_ReviewingToolsShownOnce">
    <vt:lpwstr/>
  </property>
</Properties>
</file>